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315" yWindow="-30" windowWidth="20730" windowHeight="8235" tabRatio="886"/>
  </bookViews>
  <sheets>
    <sheet name="АНАЛИТИКА" sheetId="20" r:id="rId1"/>
    <sheet name="ДИАГНОСТИКА  " sheetId="21" r:id="rId2"/>
    <sheet name="РАСЧЕТ ИФО" sheetId="22" r:id="rId3"/>
    <sheet name="ИНВЕСТПРОЕКТЫ" sheetId="23" r:id="rId4"/>
  </sheets>
  <definedNames>
    <definedName name="_xlnm._FilterDatabase" localSheetId="1" hidden="1">'ДИАГНОСТИКА  '!$A$7:$W$65</definedName>
    <definedName name="_xlnm.Print_Area" localSheetId="0">АНАЛИТИКА!$A$1:$F$166</definedName>
    <definedName name="_xlnm.Print_Area" localSheetId="1">'ДИАГНОСТИКА  '!$A$1:$H$55</definedName>
    <definedName name="_xlnm.Print_Area" localSheetId="2">'РАСЧЕТ ИФО'!$A$1:$J$106</definedName>
  </definedNames>
  <calcPr calcId="124519"/>
</workbook>
</file>

<file path=xl/calcChain.xml><?xml version="1.0" encoding="utf-8"?>
<calcChain xmlns="http://schemas.openxmlformats.org/spreadsheetml/2006/main">
  <c r="D88" i="22"/>
  <c r="E14"/>
  <c r="E12"/>
  <c r="D28"/>
  <c r="D15" l="1"/>
  <c r="D36"/>
  <c r="D22"/>
  <c r="D21"/>
  <c r="D87"/>
  <c r="D86"/>
  <c r="D85"/>
  <c r="H22" l="1"/>
  <c r="F17" i="23" l="1"/>
  <c r="G17"/>
  <c r="H93" i="22" l="1"/>
  <c r="F12" l="1"/>
  <c r="G13"/>
  <c r="H13"/>
  <c r="I13"/>
  <c r="D14"/>
  <c r="D12" s="1"/>
  <c r="G14"/>
  <c r="G15"/>
  <c r="G12" s="1"/>
  <c r="H15"/>
  <c r="H12" s="1"/>
  <c r="I15"/>
  <c r="G16"/>
  <c r="H16"/>
  <c r="I16"/>
  <c r="G19"/>
  <c r="H19"/>
  <c r="I19"/>
  <c r="G20"/>
  <c r="H20"/>
  <c r="I20"/>
  <c r="G21"/>
  <c r="H21"/>
  <c r="I21"/>
  <c r="G22"/>
  <c r="I22"/>
  <c r="G23"/>
  <c r="H23"/>
  <c r="H18" s="1"/>
  <c r="I23"/>
  <c r="G25"/>
  <c r="H25"/>
  <c r="I25"/>
  <c r="G26"/>
  <c r="H26"/>
  <c r="I26"/>
  <c r="G28"/>
  <c r="H28"/>
  <c r="I28"/>
  <c r="G29"/>
  <c r="H29"/>
  <c r="I29"/>
  <c r="G30"/>
  <c r="G27"/>
  <c r="H30"/>
  <c r="H27"/>
  <c r="I30"/>
  <c r="G32"/>
  <c r="H32"/>
  <c r="I32"/>
  <c r="G33"/>
  <c r="H33"/>
  <c r="I33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5"/>
  <c r="H85"/>
  <c r="I85"/>
  <c r="G86"/>
  <c r="H86"/>
  <c r="I86"/>
  <c r="G87"/>
  <c r="H87"/>
  <c r="I87"/>
  <c r="G88"/>
  <c r="H88"/>
  <c r="I88"/>
  <c r="G89"/>
  <c r="H89"/>
  <c r="I89"/>
  <c r="G92"/>
  <c r="H92"/>
  <c r="G93"/>
  <c r="I93"/>
  <c r="G94"/>
  <c r="H94"/>
  <c r="I94"/>
  <c r="E12" i="20"/>
  <c r="E23"/>
  <c r="E24"/>
  <c r="E27"/>
  <c r="E28"/>
  <c r="E29"/>
  <c r="E50"/>
  <c r="E51"/>
  <c r="E59"/>
  <c r="E62"/>
  <c r="E66"/>
  <c r="C67"/>
  <c r="D67"/>
  <c r="E68"/>
  <c r="C69"/>
  <c r="D69"/>
  <c r="E71"/>
  <c r="C72"/>
  <c r="D72"/>
  <c r="E73"/>
  <c r="C74"/>
  <c r="D74"/>
  <c r="E75"/>
  <c r="C76"/>
  <c r="D76"/>
  <c r="E77"/>
  <c r="C78"/>
  <c r="D78"/>
  <c r="C79"/>
  <c r="D79"/>
  <c r="E81"/>
  <c r="E83"/>
  <c r="E84"/>
  <c r="E87"/>
  <c r="E156"/>
  <c r="E158"/>
  <c r="G34" i="22"/>
  <c r="G31"/>
  <c r="G24"/>
  <c r="G18"/>
  <c r="G83"/>
  <c r="G90"/>
  <c r="I27"/>
  <c r="E49" i="20"/>
  <c r="H72" i="21"/>
  <c r="I92" i="22" l="1"/>
  <c r="H14"/>
  <c r="I14" s="1"/>
  <c r="E35" i="20"/>
  <c r="E61"/>
  <c r="E20"/>
  <c r="E19"/>
  <c r="E18"/>
  <c r="E17"/>
  <c r="E15"/>
  <c r="E14"/>
  <c r="E11"/>
  <c r="E10"/>
  <c r="I12" i="22"/>
  <c r="H34"/>
  <c r="I34" s="1"/>
  <c r="H31"/>
  <c r="I31" s="1"/>
  <c r="H24"/>
  <c r="I24" s="1"/>
  <c r="I18"/>
  <c r="H83"/>
  <c r="E44" i="20"/>
  <c r="E41"/>
  <c r="E124"/>
  <c r="E127"/>
  <c r="E38"/>
  <c r="E32"/>
  <c r="E107"/>
  <c r="E46"/>
  <c r="E140" l="1"/>
  <c r="E145"/>
  <c r="E146"/>
  <c r="E148"/>
  <c r="E134"/>
  <c r="E139"/>
  <c r="E144"/>
  <c r="E138"/>
  <c r="E143"/>
  <c r="E142"/>
  <c r="E114"/>
  <c r="E119"/>
  <c r="E120"/>
  <c r="E151"/>
  <c r="E118"/>
  <c r="E108"/>
  <c r="E112"/>
  <c r="E117"/>
  <c r="E153"/>
  <c r="E150"/>
  <c r="E141"/>
  <c r="E115"/>
  <c r="E113"/>
  <c r="E116"/>
  <c r="E121"/>
  <c r="E16"/>
  <c r="E9"/>
  <c r="E13"/>
  <c r="E133"/>
  <c r="H90" i="22"/>
  <c r="I90" s="1"/>
  <c r="I83"/>
  <c r="E125" i="20"/>
  <c r="E122"/>
  <c r="G70" i="21"/>
  <c r="E21" i="20"/>
  <c r="E111"/>
  <c r="F72" i="21"/>
  <c r="G72"/>
  <c r="H74" s="1"/>
  <c r="E106" i="20"/>
  <c r="E137" l="1"/>
  <c r="E132"/>
  <c r="E147"/>
  <c r="E136"/>
  <c r="F70" i="21"/>
  <c r="E110" i="20"/>
  <c r="H70" i="21"/>
  <c r="E130" i="20"/>
  <c r="E104"/>
  <c r="E22" l="1"/>
  <c r="E7"/>
  <c r="E155"/>
  <c r="E154" l="1"/>
  <c r="E129" l="1"/>
  <c r="E157"/>
</calcChain>
</file>

<file path=xl/comments1.xml><?xml version="1.0" encoding="utf-8"?>
<comments xmlns="http://schemas.openxmlformats.org/spreadsheetml/2006/main">
  <authors>
    <author>Татьяна Щедрина</author>
  </authors>
  <commentList>
    <comment ref="A85" authorId="0">
      <text>
        <r>
          <rPr>
            <b/>
            <sz val="16"/>
            <color indexed="81"/>
            <rFont val="Tahoma"/>
            <family val="2"/>
            <charset val="204"/>
          </rPr>
          <t>Татьяна Щедрина:</t>
        </r>
        <r>
          <rPr>
            <sz val="16"/>
            <color indexed="81"/>
            <rFont val="Tahoma"/>
            <family val="2"/>
            <charset val="204"/>
          </rPr>
          <t xml:space="preserve">
МБУ обслуж соц сферы по п. Тофаларии</t>
        </r>
      </text>
    </comment>
    <comment ref="A86" authorId="0">
      <text>
        <r>
          <rPr>
            <b/>
            <sz val="16"/>
            <color indexed="81"/>
            <rFont val="Tahoma"/>
            <family val="2"/>
            <charset val="204"/>
          </rPr>
          <t>Татьяна Щедрина:</t>
        </r>
        <r>
          <rPr>
            <sz val="16"/>
            <color indexed="81"/>
            <rFont val="Tahoma"/>
            <family val="2"/>
            <charset val="204"/>
          </rPr>
          <t xml:space="preserve">
МБУ обслуж соц сферы Нерха</t>
        </r>
      </text>
    </comment>
    <comment ref="A87" authorId="0">
      <text>
        <r>
          <rPr>
            <b/>
            <sz val="16"/>
            <color indexed="81"/>
            <rFont val="Tahoma"/>
            <family val="2"/>
            <charset val="204"/>
          </rPr>
          <t>Татьяна Щедрина:</t>
        </r>
        <r>
          <rPr>
            <sz val="16"/>
            <color indexed="81"/>
            <rFont val="Tahoma"/>
            <family val="2"/>
            <charset val="204"/>
          </rPr>
          <t xml:space="preserve">
иркутскэнергосбыт</t>
        </r>
      </text>
    </comment>
    <comment ref="A88" authorId="0">
      <text>
        <r>
          <rPr>
            <b/>
            <sz val="16"/>
            <color indexed="81"/>
            <rFont val="Tahoma"/>
            <family val="2"/>
            <charset val="204"/>
          </rPr>
          <t>Татьяна Щедрина:</t>
        </r>
        <r>
          <rPr>
            <sz val="16"/>
            <color indexed="81"/>
            <rFont val="Tahoma"/>
            <family val="2"/>
            <charset val="204"/>
          </rPr>
          <t xml:space="preserve">
1537 РЭУ в месяц</t>
        </r>
      </text>
    </comment>
  </commentList>
</comments>
</file>

<file path=xl/sharedStrings.xml><?xml version="1.0" encoding="utf-8"?>
<sst xmlns="http://schemas.openxmlformats.org/spreadsheetml/2006/main" count="730" uniqueCount="433">
  <si>
    <t>зерно</t>
  </si>
  <si>
    <t>овощи</t>
  </si>
  <si>
    <t>яйца</t>
  </si>
  <si>
    <t>*</t>
  </si>
  <si>
    <t>Добыча полезных ископаемых</t>
  </si>
  <si>
    <t>Обрабатывающие производства</t>
  </si>
  <si>
    <t>Строительство</t>
  </si>
  <si>
    <t>бюджетные средства</t>
  </si>
  <si>
    <t>кг</t>
  </si>
  <si>
    <t>х</t>
  </si>
  <si>
    <t>Средняя цена за единицу продукции, тыс. рублей</t>
  </si>
  <si>
    <t>%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</si>
  <si>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</si>
  <si>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</si>
  <si>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</si>
  <si>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</si>
  <si>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 руб.</t>
  </si>
  <si>
    <t>Тофаларское МО</t>
  </si>
  <si>
    <t>Индекс промышленного производства</t>
  </si>
  <si>
    <t>Состояние основных видов экономической деятельности хозяйствующих субъектов МО</t>
  </si>
  <si>
    <t>тыс. чел.</t>
  </si>
  <si>
    <t>Уд. вес численности городского населения в общей численности населения</t>
  </si>
  <si>
    <t xml:space="preserve">Объем отгруженных товаров, выполненных работ и услуг </t>
  </si>
  <si>
    <t>тыс. м3</t>
  </si>
  <si>
    <t>тыс.шт</t>
  </si>
  <si>
    <t>Шебертинское МО</t>
  </si>
  <si>
    <t>Широковское МО</t>
  </si>
  <si>
    <t>ИТОГО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</si>
  <si>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</si>
  <si>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</si>
  <si>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в том числе:</t>
  </si>
  <si>
    <t>в т.ч. по видам экономической деятельности:</t>
  </si>
  <si>
    <t>Фонд оплаты труда</t>
  </si>
  <si>
    <t>Выплаты социального характера</t>
  </si>
  <si>
    <t>тыс.т</t>
  </si>
  <si>
    <t>Образование</t>
  </si>
  <si>
    <t>тыс.чел.</t>
  </si>
  <si>
    <t>Значение показателя за отчетный период</t>
  </si>
  <si>
    <t>Значение показателя за соответствующий период прошлого года</t>
  </si>
  <si>
    <t>Каменское МО</t>
  </si>
  <si>
    <t>Катарбейское МО</t>
  </si>
  <si>
    <t>Управление</t>
  </si>
  <si>
    <t>Убыток</t>
  </si>
  <si>
    <t>из них по отраслям социальной сферы:</t>
  </si>
  <si>
    <t>Задолженность по заработной плате в целом по МО</t>
  </si>
  <si>
    <t>Учащиеся  16 лет и старше</t>
  </si>
  <si>
    <t>т</t>
  </si>
  <si>
    <t>Здравоохранение и предоставление социальных услуг</t>
  </si>
  <si>
    <t>картофель</t>
  </si>
  <si>
    <t>мясо</t>
  </si>
  <si>
    <t>молоко</t>
  </si>
  <si>
    <t>Усть-Рубахинское МО</t>
  </si>
  <si>
    <t>Валовый выпуск продукции  в сельхозорганизациях</t>
  </si>
  <si>
    <t>Ввод в действие жилых домов</t>
  </si>
  <si>
    <t>кв. м</t>
  </si>
  <si>
    <t>Грузооборот</t>
  </si>
  <si>
    <t>тыс.т/км</t>
  </si>
  <si>
    <t>Государственное управление и обеспечение военной безопасности; обязательное социальное обеспечение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</si>
  <si>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</si>
  <si>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</si>
  <si>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</si>
  <si>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ПРОМЫШЛЕННОЕ ПРОИЗВОДСТВО:</t>
  </si>
  <si>
    <t>Возрастная структура населения</t>
  </si>
  <si>
    <t>отчетный период</t>
  </si>
  <si>
    <t>соответст. период прошлого года</t>
  </si>
  <si>
    <t>за соответствую-щий период прошлого года</t>
  </si>
  <si>
    <t>А</t>
  </si>
  <si>
    <t>Б</t>
  </si>
  <si>
    <t>7=итог гр.5/
итог гр.6*100</t>
  </si>
  <si>
    <t>Пассажирооборот</t>
  </si>
  <si>
    <t>тыс. пас/км</t>
  </si>
  <si>
    <t>ГВт.ч
 (млн.  Квт.ч.)</t>
  </si>
  <si>
    <t>Наименование показателя</t>
  </si>
  <si>
    <t>Ед. изм.</t>
  </si>
  <si>
    <t>Итоги развития МО</t>
  </si>
  <si>
    <t>млн.руб.</t>
  </si>
  <si>
    <t xml:space="preserve"> </t>
  </si>
  <si>
    <t xml:space="preserve">Объем произведенной продукции в сопоставимых ценах </t>
  </si>
  <si>
    <t>Прочие</t>
  </si>
  <si>
    <t>чел.</t>
  </si>
  <si>
    <t>Половая структура населения</t>
  </si>
  <si>
    <t>Уровень регистрируемой безработицы(к трудоспособному населению)</t>
  </si>
  <si>
    <t>руб.</t>
  </si>
  <si>
    <t>Квартальный отчет предоставляется на 25 день после отчетного периода, годовой отчет - до 15 февраля</t>
  </si>
  <si>
    <t>Динамика, %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</si>
  <si>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</si>
  <si>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</si>
  <si>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</si>
  <si>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</si>
  <si>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</si>
  <si>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</si>
  <si>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</si>
  <si>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</si>
  <si>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</si>
  <si>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Выручка от реализации продукции, работ, услуг на душу населения</t>
  </si>
  <si>
    <t xml:space="preserve">Прибыль, прибыльно работающих  предприятий </t>
  </si>
  <si>
    <t xml:space="preserve">Доля  прибыльных предприятий 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</si>
  <si>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</si>
  <si>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</si>
  <si>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</si>
  <si>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</si>
  <si>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</si>
  <si>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</si>
  <si>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</si>
  <si>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</si>
  <si>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</si>
  <si>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</si>
  <si>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</si>
  <si>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</si>
  <si>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Индекс производства продукции в сельхозорганизациях</t>
  </si>
  <si>
    <t>Строительство:</t>
  </si>
  <si>
    <t>Объем работ</t>
  </si>
  <si>
    <t>Введено жилья на душу населения</t>
  </si>
  <si>
    <t>Транспортировка и хранение: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</si>
  <si>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</si>
  <si>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</si>
  <si>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Уд. вес выручки предприятий малого бизнеса в выручке  в целом по МО</t>
  </si>
  <si>
    <t xml:space="preserve">Объем инвестиций  -  всего, в т.ч.: 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</si>
  <si>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</si>
  <si>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</si>
  <si>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 xml:space="preserve">                                  мужчины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</si>
  <si>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</si>
  <si>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</si>
  <si>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</si>
  <si>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</si>
  <si>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</si>
  <si>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</si>
  <si>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</si>
  <si>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</si>
  <si>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</si>
  <si>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</si>
  <si>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</si>
  <si>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</si>
  <si>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</si>
  <si>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 xml:space="preserve">Не занятые в экономике  </t>
  </si>
  <si>
    <t xml:space="preserve">                        в том числе безработные граждане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</si>
  <si>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</si>
  <si>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</si>
  <si>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</si>
  <si>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</si>
  <si>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Деятельность в области спорта, отдыха и развлечений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</si>
  <si>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</si>
  <si>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</si>
  <si>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</si>
  <si>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</si>
  <si>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</si>
  <si>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</si>
  <si>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тыс.руб.</t>
  </si>
  <si>
    <t xml:space="preserve">               в том числе по бюджетным учреждениям 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</si>
  <si>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</si>
  <si>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</si>
  <si>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 муниципального образования</t>
  </si>
  <si>
    <t>(млн. руб.)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</si>
  <si>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</si>
  <si>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</si>
  <si>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</si>
  <si>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</si>
  <si>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Растениеводство и животноводство, охота и предоставление соответствующих услуг в этих областях - всего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</si>
  <si>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</si>
  <si>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</si>
  <si>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</si>
  <si>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</si>
  <si>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</si>
  <si>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</si>
  <si>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</si>
  <si>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</si>
  <si>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</si>
  <si>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</si>
  <si>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</si>
  <si>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</si>
  <si>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</si>
  <si>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</si>
  <si>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</si>
  <si>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</si>
  <si>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кокса, нефтепродуктов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</si>
  <si>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</si>
  <si>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</si>
  <si>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резиновых и пластмассовых изделий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</si>
  <si>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</si>
  <si>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</si>
  <si>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</si>
  <si>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</si>
  <si>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</si>
  <si>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</si>
  <si>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</si>
  <si>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</si>
  <si>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</si>
  <si>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</si>
  <si>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</si>
  <si>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</si>
  <si>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</si>
  <si>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 xml:space="preserve">Прочие - всего </t>
  </si>
  <si>
    <t>ВСЕГО по муниципальному образованию</t>
  </si>
  <si>
    <t>Приложение 2</t>
  </si>
  <si>
    <t>Индекс промышленного производства,  (%) **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</si>
  <si>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</si>
  <si>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</si>
  <si>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</si>
  <si>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</si>
  <si>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</si>
  <si>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Добыча металлических руд</t>
  </si>
  <si>
    <t>07</t>
  </si>
  <si>
    <t>07.29.14.120</t>
  </si>
  <si>
    <t xml:space="preserve"> Обрабатывающие производства (Раздел С )</t>
  </si>
  <si>
    <t>Производство пищевых продуктов</t>
  </si>
  <si>
    <t>10</t>
  </si>
  <si>
    <t>10.13.14.700</t>
  </si>
  <si>
    <t>Рыба и филе рыбное холодного копчения,т</t>
  </si>
  <si>
    <t>10.20.24.110</t>
  </si>
  <si>
    <t>Изделия хлебобулочные недлительного хранения,т</t>
  </si>
  <si>
    <t>10.71.11</t>
  </si>
  <si>
    <t>10.71.12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</si>
  <si>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</si>
  <si>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10.72.12</t>
  </si>
  <si>
    <t>тыс. шт</t>
  </si>
  <si>
    <t>Производство напитков</t>
  </si>
  <si>
    <t>11</t>
  </si>
  <si>
    <t>Тыс. декалитров</t>
  </si>
  <si>
    <t>Пиво, кроме отходов пивоварения,Тысяча декалитров</t>
  </si>
  <si>
    <t>11.05.10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</si>
  <si>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</si>
  <si>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11.07.19.130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</si>
  <si>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</si>
  <si>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</si>
  <si>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16.10.10.110</t>
  </si>
  <si>
    <t>16.10.23.111</t>
  </si>
  <si>
    <t>шт.</t>
  </si>
  <si>
    <t>Гранулы топливные (пеллеты) из отходов деревопереработки,т</t>
  </si>
  <si>
    <t>16.29.14.192</t>
  </si>
  <si>
    <t>т.</t>
  </si>
  <si>
    <t>Производство бумаги и бумажных изделий</t>
  </si>
  <si>
    <t>17</t>
  </si>
  <si>
    <t>Бланки из бумаги или картона,Миллион штук</t>
  </si>
  <si>
    <t>17.23.13.140</t>
  </si>
  <si>
    <t>млн. шт.</t>
  </si>
  <si>
    <t>Производство прочей неметаллической минеральной продукции</t>
  </si>
  <si>
    <t>23</t>
  </si>
  <si>
    <t>Тыс. куб.м</t>
  </si>
  <si>
    <t>Бетон, готовый для заливки (товарный бетон),Тыс. куб.м</t>
  </si>
  <si>
    <t>23.63.10</t>
  </si>
  <si>
    <t>Растворы строительные,Тыс. куб.м</t>
  </si>
  <si>
    <t>23.64.10.120</t>
  </si>
  <si>
    <t>Смеси асфальтобетонные дорожные, аэродромные и асфальтобетон горячие,т</t>
  </si>
  <si>
    <t>23.99.13.110</t>
  </si>
  <si>
    <t>Материалы и изделия минеральные теплоизоляционные,Тыс. куб.м</t>
  </si>
  <si>
    <t>23.99.19.111</t>
  </si>
  <si>
    <t>Материалы и изделия минеральные звукоизоляционные,Тыс. куб.м</t>
  </si>
  <si>
    <t>23.99.19.112</t>
  </si>
  <si>
    <t>Производство металлургическое</t>
  </si>
  <si>
    <t>24</t>
  </si>
  <si>
    <t>Чугун зеркальный и передельный в чушках, болванках или в прочих первичных формах,тыс.т</t>
  </si>
  <si>
    <t>24.10.11</t>
  </si>
  <si>
    <t>Ферросилиций,т</t>
  </si>
  <si>
    <t>24.10.12.110</t>
  </si>
  <si>
    <t>Сталь нелегированная в слитках или в прочих первичных формах и полуфабрикаты из нелегированной стали,т</t>
  </si>
  <si>
    <t>24.10.21</t>
  </si>
  <si>
    <t>Сталь легированная прочая в слитках или в прочих первичных формах и полуфабрикаты из прочей легированной стали,т</t>
  </si>
  <si>
    <t>24.10.23</t>
  </si>
  <si>
    <t>Прокат листовой из нелегированных сталей, шириной не менее 600 мм, плакированный, с гальваническим или иным покрытием,т</t>
  </si>
  <si>
    <t>24.10.51</t>
  </si>
  <si>
    <t>Профили незамкнутые холодной штамповки или гибки из нелегированных сталей,т</t>
  </si>
  <si>
    <t>24.33.11</t>
  </si>
  <si>
    <t>Алюминий первичный,т</t>
  </si>
  <si>
    <t>24.42.11.110</t>
  </si>
  <si>
    <t>Сплавы на основе первичного алюминия,т</t>
  </si>
  <si>
    <t>24.42.11.120</t>
  </si>
  <si>
    <t>Алюминий вторичный и его сплавы,т</t>
  </si>
  <si>
    <t>24.42.11.130</t>
  </si>
  <si>
    <t>Порошки алюминиевые и чешуйки,т</t>
  </si>
  <si>
    <t>24.42.21</t>
  </si>
  <si>
    <t>Производство готовых металлических изделий, кроме машин и оборудования</t>
  </si>
  <si>
    <t>25</t>
  </si>
  <si>
    <t>Конструкции и детали конструкций из черных металлов,тыс.т</t>
  </si>
  <si>
    <t>25.11.23.110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</si>
  <si>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</si>
  <si>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25.21.12.000</t>
  </si>
  <si>
    <t>Мегаватт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</si>
  <si>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</si>
  <si>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25.29.11.000</t>
  </si>
  <si>
    <t>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</si>
  <si>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</si>
  <si>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25.91.11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</si>
  <si>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</si>
  <si>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25.93.11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</si>
  <si>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</si>
  <si>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25.93.12</t>
  </si>
  <si>
    <t>Изделия крепежные и винты крепежные,т</t>
  </si>
  <si>
    <t>25.94.1</t>
  </si>
  <si>
    <t>Производство компьютеров, электронных и оптических изделий</t>
  </si>
  <si>
    <t>26</t>
  </si>
  <si>
    <t>Аккумуляторы свинцовые для запуска поршневых двигателей,тыс.шт.</t>
  </si>
  <si>
    <t>27.20.21</t>
  </si>
  <si>
    <t>Проводники электрические прочие на напряжение не более 1 кВ,Километр;тысяча метров</t>
  </si>
  <si>
    <t>27.32.13</t>
  </si>
  <si>
    <t>км (тыс.м)</t>
  </si>
  <si>
    <t>Проводники электрические прочие на напряжение более 1 кВ,Километр;тысяча метров</t>
  </si>
  <si>
    <t>27.32.14</t>
  </si>
  <si>
    <t>Производство машин и оборудования, не включенных в другие группировки</t>
  </si>
  <si>
    <t>28</t>
  </si>
  <si>
    <t>Насосы центробежные подачи жидкостей прочие; насосы прочие,шт</t>
  </si>
  <si>
    <t>28.13.14</t>
  </si>
  <si>
    <t>Краны, вентили, клапаны и аналогичная арматура для трубопроводов, котлов, цистерн, баков и аналогичных емкостей,тыс.шт.</t>
  </si>
  <si>
    <t>28.14.1</t>
  </si>
  <si>
    <t>Машины литейные для металлургического производства,т</t>
  </si>
  <si>
    <t>28.91.11.140</t>
  </si>
  <si>
    <t>Станы прокатные металлургического производства,т</t>
  </si>
  <si>
    <t>28.91.11.150</t>
  </si>
  <si>
    <t>Производство автотранспортных средств, прицепов и полуприцепов</t>
  </si>
  <si>
    <t>29</t>
  </si>
  <si>
    <t>Кузова для автотранспортных средств,шт</t>
  </si>
  <si>
    <t>29.20.10</t>
  </si>
  <si>
    <t>Прицепы и полуприцепы прочие, не включенные в другие группировки,шт</t>
  </si>
  <si>
    <t>29.20.23.190</t>
  </si>
  <si>
    <t>Производство прочих транспортных средств и оборудования</t>
  </si>
  <si>
    <t>30</t>
  </si>
  <si>
    <t>Самолеты с массой пустого снаряженного аппарата свыше 15000 кг,шт</t>
  </si>
  <si>
    <t>30.30.34.110</t>
  </si>
  <si>
    <t>Производство мебели</t>
  </si>
  <si>
    <t>31</t>
  </si>
  <si>
    <t>Мебель деревянная для офисов,Тыс.руб.</t>
  </si>
  <si>
    <t>31.01.12</t>
  </si>
  <si>
    <t>Столы кухонные,шт</t>
  </si>
  <si>
    <t>31.02.10.110</t>
  </si>
  <si>
    <t>Матрасы, кроме матрасных основ,шт</t>
  </si>
  <si>
    <t>31.03.12</t>
  </si>
  <si>
    <t>Кровати деревянные,шт</t>
  </si>
  <si>
    <t>31.09.12.001</t>
  </si>
  <si>
    <t>Шкафы деревянные для спальни,шт</t>
  </si>
  <si>
    <t>31.09.12.123</t>
  </si>
  <si>
    <t>Столы обеденные деревянные для столовой и гостиной,шт</t>
  </si>
  <si>
    <t>31.09.12.131</t>
  </si>
  <si>
    <t>Столы журнальные деревянные,шт</t>
  </si>
  <si>
    <t>31.09.12.132</t>
  </si>
  <si>
    <t>Шкафы деревянные для столовой и гостиной,шт</t>
  </si>
  <si>
    <t>31.09.12.133</t>
  </si>
  <si>
    <t xml:space="preserve">Обеспечение электрической энергией, газом и паром; кондиционирование воздуха (раздел D)
</t>
  </si>
  <si>
    <t>35.11.10.001</t>
  </si>
  <si>
    <t>35.11.10</t>
  </si>
  <si>
    <t>Тысяча гигакалорий</t>
  </si>
  <si>
    <t>35.30.11.120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</si>
  <si>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</si>
  <si>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</si>
  <si>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</si>
  <si>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</si>
  <si>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Растениеводство и животноводство</t>
  </si>
  <si>
    <t>109,5*</t>
  </si>
  <si>
    <t>315,2*</t>
  </si>
  <si>
    <t>444*</t>
  </si>
  <si>
    <t>1500*</t>
  </si>
  <si>
    <t>296,3*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</si>
  <si>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</si>
  <si>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</si>
  <si>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</si>
  <si>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</si>
  <si>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</si>
  <si>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>Сводный перечень инвестиционных проектов, реализация которых предполагается на территории
___________________________________________________________________
(наименование муниципального района, городского округа)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</si>
  <si>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</si>
  <si>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</si>
  <si>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</si>
  <si>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</si>
  <si>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Мощность проекта
 ( в соответст. единицах)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</si>
  <si>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</si>
  <si>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</si>
  <si>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</si>
  <si>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Деятельность финансовая и страховая (К)</t>
  </si>
  <si>
    <t>Деятельность по операциям с недвижимым имуществом (L)</t>
  </si>
  <si>
    <t>Государственное управление и обеспечение военной безопасности; социальное обеспечение (О)</t>
  </si>
  <si>
    <t>Образование (Р)</t>
  </si>
  <si>
    <t>Деятельность в области здравоохранения и социальных услуг (Q)</t>
  </si>
  <si>
    <t>Деятельность в области культуры, спорта, организации досуга и развлечений ( R )</t>
  </si>
  <si>
    <t>Предоставление прочих видов услуг (S)</t>
  </si>
  <si>
    <t>Индекс промышленного производства(В+C+D+E)</t>
  </si>
  <si>
    <t>Деятельность в области культуры, спорта, организации досуга и развлечений, в том числе:</t>
  </si>
  <si>
    <t>18.11.</t>
  </si>
  <si>
    <t>Печатание газет</t>
  </si>
  <si>
    <t>Развитие мясного скотоводства</t>
  </si>
  <si>
    <t>Начало, внесены изменения в бизнес-план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</si>
  <si>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</si>
  <si>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</si>
  <si>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Сельское, лесное хозяйство, охота, рыболовство и рыбоводство (А) - всего, 
в том числе:</t>
  </si>
  <si>
    <t>Деятельность профессиональная, научная и техническая (М)</t>
  </si>
  <si>
    <t>Деятельность административная и сопутствующие дополнительные услуги (N)</t>
  </si>
  <si>
    <t>Лесоматериалы лиственных пород, за исключением тропических пород,Тысяча плотных кубических метров</t>
  </si>
  <si>
    <t>млн. руб.</t>
  </si>
  <si>
    <t>Блоки и прочие изделия сборные строительные для зданий и сооружений из цемента, бетона или искусственного камня, Тыс.куб.м</t>
  </si>
  <si>
    <t>23.61.12</t>
  </si>
  <si>
    <t xml:space="preserve">Сушильный комлекс, включая котельную на отходах производства </t>
  </si>
  <si>
    <t>начаты строительные работы, оплачено оборудование</t>
  </si>
  <si>
    <t>1,2 млн.т. руды в год</t>
  </si>
  <si>
    <t>35.11.4</t>
  </si>
  <si>
    <t xml:space="preserve">Линия сортировки леса </t>
  </si>
  <si>
    <t>Подготовлена площадка под линию, часть оборудования уже доставлена из Италии, идет монтаж 32 кармана.</t>
  </si>
  <si>
    <t xml:space="preserve">Выручка от реализации продукции, работ, услуг
(в действующих ценах) - всего, </t>
  </si>
  <si>
    <t>Прожиточный минимум (начиная со 2 квартала, рассчитывается среднее значение за период) **</t>
  </si>
  <si>
    <t>*- данных нет.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</si>
  <si>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
 </t>
  </si>
  <si>
    <t>Производство молока (развитие молочного животноводства с. Широково)</t>
  </si>
  <si>
    <t>Производство зерна (развитие зернового производства)</t>
  </si>
  <si>
    <t>Производство зерна (развитие зернового производства с созданием райсемхоза д. Даур)</t>
  </si>
  <si>
    <t>Объем производства составит 500 куб. м в месяц</t>
  </si>
  <si>
    <t>Объем производства составит 540 куб. м в месяц</t>
  </si>
  <si>
    <t>ООО "Тофаларская усадьба", ООО "Абсолютная Сибирь"</t>
  </si>
  <si>
    <r>
      <t xml:space="preserve">ООО "Широково" </t>
    </r>
    <r>
      <rPr>
        <sz val="12"/>
        <rFont val="Arial"/>
        <family val="2"/>
        <charset val="204"/>
      </rPr>
      <t>Ведущий специалист  отдела планирования Управления по развитию с/х отношений Бондарчук Н.Г. 8(395-57) 7-19-13</t>
    </r>
  </si>
  <si>
    <r>
      <t xml:space="preserve">ИП Глава КФХ Белкин Т.З. </t>
    </r>
    <r>
      <rPr>
        <sz val="12"/>
        <rFont val="Arial"/>
        <family val="2"/>
        <charset val="204"/>
      </rPr>
      <t>Ведущий специалист  отдела планирования Управления по развитию с/х отношений Бондарчук Н.Г. 8(395-57) 7-19-13</t>
    </r>
  </si>
  <si>
    <r>
      <t xml:space="preserve">ИП Глава КФХ Савицкий Н.Н. </t>
    </r>
    <r>
      <rPr>
        <sz val="12"/>
        <rFont val="Arial"/>
        <family val="2"/>
        <charset val="204"/>
      </rPr>
      <t>Ведущий специалист  отдела планирования Управления по развитию с/х отношений Бондарчук Н.Г. 8(395-57) 7-19-13</t>
    </r>
  </si>
  <si>
    <r>
      <t xml:space="preserve">ИП Глава КФХ Евтющенко А.В. </t>
    </r>
    <r>
      <rPr>
        <sz val="12"/>
        <rFont val="Arial"/>
        <family val="2"/>
        <charset val="204"/>
      </rPr>
      <t>Ведущий специалист  отдела планирования Управления по развитию с/х отношений Бондарчук Н.Г. 8(395-57) 7-19-13</t>
    </r>
  </si>
  <si>
    <r>
      <t xml:space="preserve">ООО "Мельница" </t>
    </r>
    <r>
      <rPr>
        <sz val="12"/>
        <rFont val="Arial"/>
        <family val="2"/>
        <charset val="204"/>
      </rPr>
      <t>Ведущий специалист  отдела планирования Управления по развитию с/х отношений Бондарчук Н.Г. 8(395-57) 7-19-13</t>
    </r>
  </si>
  <si>
    <r>
      <t xml:space="preserve">   </t>
    </r>
    <r>
      <rPr>
        <b/>
        <sz val="12"/>
        <rFont val="Arial"/>
        <family val="2"/>
        <charset val="204"/>
      </rPr>
      <t xml:space="preserve">ИП Заречный </t>
    </r>
    <r>
      <rPr>
        <sz val="12"/>
        <rFont val="Arial"/>
        <family val="2"/>
        <charset val="204"/>
      </rPr>
      <t>Начальник отдела по анализу и прогнозированию в управлении по промышленности и экономике Е.Г. Морозюк 8 395 57 7-06-42</t>
    </r>
  </si>
  <si>
    <r>
      <t xml:space="preserve"> </t>
    </r>
    <r>
      <rPr>
        <b/>
        <sz val="12"/>
        <rFont val="Arial"/>
        <family val="2"/>
        <charset val="204"/>
      </rPr>
      <t>ИП Заречный</t>
    </r>
    <r>
      <rPr>
        <sz val="12"/>
        <rFont val="Arial"/>
        <family val="2"/>
        <charset val="204"/>
      </rPr>
      <t xml:space="preserve">  Начальник отдела по анализу и прогнозированию в управлении по промышленности и экономике Е.Г. Морозюк 8 395 57 7-06-42</t>
    </r>
  </si>
  <si>
    <t>Создание «Этно-Туристического комплекса» в месте проживания коренного малочисленного народа «Тофа» с целью развития  устойчивого эко- и этнографического  туризма, учитывающего  материальные и духовные интересы местных сообществ, пропагандирующего национальные традиции  и снимающего социальное напряжение, не приносящего вред природе.
Источники финансирования: ФБ 33 млн, внебюджетные 9,5 млн.
Ежегодные налоговые отчисления в консолидированный бюджет ИО составят 0,4 млн руб. и в федеральный бюджет 1 млн руб.
Прогнозный срок реализации 2020-2022</t>
  </si>
  <si>
    <t>2016-приобретно трактор  МТЗ-82.1, 2017-приобретно з/у комбайн Вектор, 2018- з/у комбайн Вектор-2 шт, плуг.
Увеличение количества маточного поголовья и его продуктивности за счет улучшения условий содержания и кормления.
Источники финансирования: ОБ 20 млн, внебюджетные 27 млн.
Прогнозный срок реализации 2020 год.</t>
  </si>
  <si>
    <t>Увеличение посевных площадей и укрепление МТ базы.
Начало, приобретена борона дисковая (дискатор БДП 4х4), посевной комплекс, плуг ПСКУ-8 - 330,0 тыс. руб., передвижной зерноперерабатывающий комплекс ПЗК-60 - на сумму 1 250,0 тыс.руб. Трактор МТЗ - 1,4 млн. руб., погрузчик - 270,0 тыс.руб., автомобиль КАМАЗ,  грабли валковые, культиватор 1,0 млн. рублей.
Прогнозный срок реализации 2020 год.</t>
  </si>
  <si>
    <t>Организация районного семеноводческого хозяйства с укреплением МТ базы и увеличение посевных площадей.
Начало, приобретены Камаз, трактор МТЗ-82, трактор МТЗ- 2112, обрудование (сеялки зерновые  3 шт., фронтальный погрузчик), в 2016 году на сумму 9,8 млн. руб. проведена реконструкция зерносклада, в 2017 году приобретена зерноуборочная техника  на сумму 14,243 млн. руб. Приобретен автомобиль КАМАЗ-45143 - 3,5 млн.руб., трактор К-744 Р1 - 6,257 млн. руб., трактор МТЗ - 1,4 млн.руб., погрузчик - 270,0 тыс.руб., сеялка - 1,160 млн.руб., загрузчик сеял КамАЗ, загрузчик сеял (газ), зернометатель, комбайн Вектор 6,448 млн. руб.
Источники финансирования: ОБ 31 млн, внебюджетные 42 млн.
Прогнозный срок реализации 2020 год.</t>
  </si>
  <si>
    <t>Увеличение посевных площадей и укрепление МТ базы.
Начало, приобретено 2 трактора МТЗ-82, и сельхозоборудование (сеялка, грабли, УВС-25), зерноуборочный комбайн  "Векто-410", зернопогрузчик, зернометатель МЗС-90 - 323,0 тыс.руб. Приобретена сеялка СПМЗ - 1,1 млн.руб., плуг ПСКУ -5 - 250,0 тыс.руб., загрузчик сеялок - 198,0 тыс.руб.
Источники финансирования: ОБ 16,5 млн, внебюджетные 16,5 млн.
Прогнорзный срок реализации 2020 год</t>
  </si>
  <si>
    <t>Сушильные камеры установлены и готовы к работе. Установлено котельное оборудование в здании котельной. Ведутся работы по пуско-наладке котельной.</t>
  </si>
  <si>
    <t>Строительство «Тофаларского Этно-Туристического комплекса". Создание «Этно-Туристического комплекса» в месте проживания коренного малочисленного народа «Тофа»</t>
  </si>
  <si>
    <t xml:space="preserve">за отчетный период             </t>
  </si>
  <si>
    <r>
      <t xml:space="preserve">ЗАО "Техноинвест альянс" </t>
    </r>
    <r>
      <rPr>
        <sz val="12"/>
        <rFont val="Arial"/>
        <family val="2"/>
        <charset val="204"/>
      </rPr>
      <t>Заместитель генерального директора Грачев Александр Алексеевич тел. +7(495)221-17-43 E-mail:agrachev@columbite.ru</t>
    </r>
  </si>
  <si>
    <t>Муниципальное образование "Нижнеудинский район"  за 9 месяцев 2020 года.</t>
  </si>
  <si>
    <t xml:space="preserve">  "Нижнеудинский район" за  9 месяцев 2020 года.</t>
  </si>
  <si>
    <t>Аналитический отчет о социально-экономической ситуации в муниципальном образовании "Нижнеудинский район" за 9 месяцев 2020 года.</t>
  </si>
  <si>
    <t>Электроэнергия, произведенная дизельными электростанциями,Гигаватт-час (миллион киловатт-часов) МКУ Обсл соц сферы  Тофа 1,087999</t>
  </si>
  <si>
    <t>Электроэнергия, произведенная солнечными батареями,Гигаватт-час (миллион киловатт-часов) МКУ Обсл соц сферы Нерха 0,126045</t>
  </si>
  <si>
    <t>"Строительство Горно-металлургического комбината на базе Зашихинского редкометалльного месторождения" в Иркутской области по выпуску редкометалльной и редкоземельной продукции, в т.ч.. строительство объектов инфраструктуры (строительство автодороги от пос. Ишидей до Зашихинского ГОКа протяженностью около 170 км, объектов электросетевого хозяйства в рамках технических условий на технологическое присоединение Зашихинского ГОКа".                                                                                  Проведение капитального ремонта и реконструкции существующей автодороги межмуниципального значения г. Тулун - с. Икей - пос. Ишидей с частичной реновацией мостовых соединений)</t>
  </si>
  <si>
    <t>1.	На Месторождении завершены геологоразведочные работы. 	Получено положительное заключение ГКЗ Роснедра РФ на ТЭО постоянных разведочных кондиций с подсчётом запасов Зашихинского редкометалльного месторождения. Запасы месторождения поставлены на государственный баланс по категориям B+C1+C2
2.	Разработана проектная документация «Технический проект разработки Зашихинского редкометалльного месторождения» и «Первичная переработка руды Зашихинского редкометалльного месторождения (технологическая схема переработки)». Проектная документация согласована в ЦКР-ТПИ Роснедр  (протоколы заседания  комиссии №51/19-стп от 26 марта 2019г и  №56/19-стп от 23 апреля 2019г.)
3.	Продолжаются комплексные инженерные изысканий объекта «Горно-обогатительный комбинат на базе Зашихинского редкометалльного месторождения» (ГОК). 
4.	Продолжаются работы по геологическому изучению подземных вод для обеспечения водой объектов ГОКа. Завершены первый и второй этапы комплексных инженерных изысканий объекта «Водозаборный узел для собственных нужд. Продолжается проектирование объекта ВЗУ.
5.	Завершён первый этап комплексных инженерных изысканий (~80 км из 170 км) по договору на проведение ПИР: «Автодорога подъездная к горно-обогатительному комбинату на базе Зашихинского редкометалльного месторождения, карьеры общераспространённых полезных ископаемых, подъездные дороги к карьерам общераспространённых полезных ископаемых».                                                                         
6. Ведётся разработка проектной документации «Автодорога подъездная к горно-обогатительному комбинату на базе Зашихинского редкометалльного месторождения...". Ведутся землекустроительные работы и поисково-оценочные работы карьеров общераспространённых полезных ископаемых.                      
7.  Совместно с Минестерством лесного комплекса Иркутской области проводится работа по переводу земель лсного фонда (статус - "защитные леса) в категорию "земли промышленности".                                      
8. ПАО "ФСК ЕЭС" утверждены Технические условия на технологическое присоединение к электричексим сетям ПАО "ФСК ЕЭС".
9. С ПАО «ФСК ЕЭС» – МЭС Сибири и АО «СО ЕЭС» ОДУ Сибири соглссованы Задания на проектирование по объекту:«Ответвительная ВЛ 220 кВ от ВЛ 220 кВ Тулун – Туманная I (II) цепь до ПС 220 кВ Зашихинская» и объекту ПС 220 кВ "Зашихинская».</t>
  </si>
  <si>
    <t>Электроэнергия,Гигаватт-час (миллион киловатт-часов) Энергосбыт</t>
  </si>
  <si>
    <t>Изделия мучные кондитерские, торты и пирожные недлительного хранения,т (КФ Сибирь 915)</t>
  </si>
  <si>
    <t>Щепа технологическая,Тысяча плотных кубических метров
Сибмикс</t>
  </si>
  <si>
    <t>Руды и концентраты золотосодержащие,кг: Приисковое 90 кг, Техсервис 94,4806</t>
  </si>
  <si>
    <t>Полуфабрикаты мясные, мясосодержащие, охлажденные, замороженные,т  Шебертинское ПО- 0 т</t>
  </si>
  <si>
    <t>Энергия тепловая, отпущенная котельными,Тысяча гигакалорий Теплосервис 4492,7 Гкал, РЭУ 7,685, город (тч и эч) 140,103; Алзамай - 3430 Гкал</t>
  </si>
  <si>
    <t>Пиломатериалы хвойных пород,Тыс. куб.м: 
из города берем Н-уд лесхоз 0,5362 +мой лес 95,7</t>
  </si>
  <si>
    <t>** -данные за 1, 2 и 3 кв.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</si>
</sst>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0.000"/>
    <numFmt numFmtId="166" formatCode="0.0"/>
    <numFmt numFmtId="167" formatCode="#,##0.0"/>
    <numFmt numFmtId="168" formatCode="#,##0.000"/>
    <numFmt numFmtId="169" formatCode="0.0%"/>
  </numFmts>
  <fonts count="60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</font>
    <font>
      <sz val="14"/>
      <name val="Arial Cyr"/>
      <family val="2"/>
      <charset val="204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Arial"/>
      <family val="2"/>
      <charset val="204"/>
    </font>
    <font>
      <b/>
      <sz val="16"/>
      <name val="Arial Cyr"/>
      <family val="2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20"/>
      <color theme="0"/>
      <name val="Arial Cyr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43" fillId="0" borderId="0"/>
  </cellStyleXfs>
  <cellXfs count="443">
    <xf numFmtId="0" fontId="0" fillId="0" borderId="0" xfId="0"/>
    <xf numFmtId="0" fontId="1" fillId="0" borderId="0" xfId="0" applyFont="1"/>
    <xf numFmtId="0" fontId="10" fillId="0" borderId="0" xfId="0" applyFont="1"/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166" fontId="18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 wrapText="1"/>
    </xf>
    <xf numFmtId="166" fontId="18" fillId="2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25" fillId="3" borderId="16" xfId="0" applyNumberFormat="1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25" fillId="3" borderId="16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66" fontId="18" fillId="2" borderId="16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right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Border="1"/>
    <xf numFmtId="0" fontId="24" fillId="0" borderId="7" xfId="0" applyFont="1" applyBorder="1"/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 vertical="center" wrapText="1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1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9" fontId="0" fillId="0" borderId="0" xfId="0" applyNumberFormat="1"/>
    <xf numFmtId="0" fontId="12" fillId="0" borderId="0" xfId="0" applyFont="1"/>
    <xf numFmtId="0" fontId="31" fillId="5" borderId="2" xfId="0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center" vertical="center"/>
    </xf>
    <xf numFmtId="49" fontId="31" fillId="6" borderId="2" xfId="0" applyNumberFormat="1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vertical="top" wrapText="1"/>
    </xf>
    <xf numFmtId="49" fontId="36" fillId="0" borderId="23" xfId="0" applyNumberFormat="1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/>
    </xf>
    <xf numFmtId="0" fontId="36" fillId="0" borderId="24" xfId="0" applyFont="1" applyBorder="1" applyAlignment="1">
      <alignment wrapText="1"/>
    </xf>
    <xf numFmtId="49" fontId="36" fillId="0" borderId="24" xfId="0" applyNumberFormat="1" applyFont="1" applyBorder="1" applyAlignment="1">
      <alignment horizontal="center" wrapText="1"/>
    </xf>
    <xf numFmtId="0" fontId="31" fillId="0" borderId="24" xfId="0" applyFont="1" applyBorder="1" applyAlignment="1">
      <alignment horizontal="center"/>
    </xf>
    <xf numFmtId="0" fontId="31" fillId="0" borderId="24" xfId="0" applyFont="1" applyBorder="1" applyAlignment="1">
      <alignment wrapText="1"/>
    </xf>
    <xf numFmtId="49" fontId="31" fillId="0" borderId="24" xfId="0" applyNumberFormat="1" applyFont="1" applyBorder="1" applyAlignment="1">
      <alignment horizontal="center" wrapText="1"/>
    </xf>
    <xf numFmtId="0" fontId="31" fillId="0" borderId="25" xfId="0" applyFont="1" applyBorder="1" applyAlignment="1">
      <alignment wrapText="1"/>
    </xf>
    <xf numFmtId="49" fontId="31" fillId="0" borderId="25" xfId="0" applyNumberFormat="1" applyFont="1" applyBorder="1" applyAlignment="1">
      <alignment horizontal="center" wrapText="1"/>
    </xf>
    <xf numFmtId="0" fontId="31" fillId="0" borderId="25" xfId="0" applyFont="1" applyBorder="1" applyAlignment="1">
      <alignment horizontal="center"/>
    </xf>
    <xf numFmtId="0" fontId="36" fillId="0" borderId="26" xfId="0" applyFont="1" applyBorder="1" applyAlignment="1">
      <alignment wrapText="1"/>
    </xf>
    <xf numFmtId="49" fontId="31" fillId="0" borderId="14" xfId="0" applyNumberFormat="1" applyFont="1" applyBorder="1" applyAlignment="1">
      <alignment wrapText="1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7" fillId="0" borderId="28" xfId="0" applyFont="1" applyBorder="1"/>
    <xf numFmtId="0" fontId="0" fillId="0" borderId="0" xfId="0" applyFont="1"/>
    <xf numFmtId="0" fontId="36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 wrapText="1"/>
    </xf>
    <xf numFmtId="0" fontId="4" fillId="0" borderId="0" xfId="0" applyFont="1"/>
    <xf numFmtId="0" fontId="31" fillId="0" borderId="24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wrapText="1"/>
    </xf>
    <xf numFmtId="0" fontId="31" fillId="0" borderId="24" xfId="0" applyFont="1" applyFill="1" applyBorder="1" applyAlignment="1">
      <alignment vertical="top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top" wrapText="1"/>
    </xf>
    <xf numFmtId="0" fontId="34" fillId="0" borderId="28" xfId="0" applyFont="1" applyBorder="1" applyAlignment="1">
      <alignment wrapText="1"/>
    </xf>
    <xf numFmtId="49" fontId="31" fillId="0" borderId="28" xfId="0" applyNumberFormat="1" applyFont="1" applyBorder="1" applyAlignment="1">
      <alignment horizontal="center" wrapText="1"/>
    </xf>
    <xf numFmtId="0" fontId="31" fillId="0" borderId="23" xfId="0" applyFont="1" applyBorder="1" applyAlignment="1">
      <alignment wrapText="1"/>
    </xf>
    <xf numFmtId="49" fontId="31" fillId="0" borderId="23" xfId="0" applyNumberFormat="1" applyFont="1" applyBorder="1" applyAlignment="1">
      <alignment horizontal="center" wrapText="1"/>
    </xf>
    <xf numFmtId="0" fontId="34" fillId="0" borderId="28" xfId="0" applyFont="1" applyBorder="1" applyAlignment="1">
      <alignment vertical="center" wrapText="1"/>
    </xf>
    <xf numFmtId="49" fontId="31" fillId="0" borderId="28" xfId="0" applyNumberFormat="1" applyFont="1" applyBorder="1" applyAlignment="1">
      <alignment horizontal="center"/>
    </xf>
    <xf numFmtId="0" fontId="31" fillId="3" borderId="23" xfId="0" applyFont="1" applyFill="1" applyBorder="1" applyAlignment="1">
      <alignment vertical="center" wrapText="1"/>
    </xf>
    <xf numFmtId="0" fontId="31" fillId="2" borderId="23" xfId="0" applyFont="1" applyFill="1" applyBorder="1"/>
    <xf numFmtId="0" fontId="31" fillId="2" borderId="24" xfId="0" applyFont="1" applyFill="1" applyBorder="1"/>
    <xf numFmtId="0" fontId="31" fillId="0" borderId="23" xfId="0" applyFont="1" applyBorder="1" applyAlignment="1">
      <alignment vertical="center" wrapText="1"/>
    </xf>
    <xf numFmtId="49" fontId="31" fillId="0" borderId="23" xfId="0" applyNumberFormat="1" applyFont="1" applyBorder="1" applyAlignment="1">
      <alignment wrapText="1"/>
    </xf>
    <xf numFmtId="0" fontId="31" fillId="0" borderId="24" xfId="0" applyFont="1" applyFill="1" applyBorder="1" applyAlignment="1">
      <alignment vertical="center" wrapText="1"/>
    </xf>
    <xf numFmtId="49" fontId="31" fillId="0" borderId="24" xfId="0" applyNumberFormat="1" applyFont="1" applyBorder="1" applyAlignment="1">
      <alignment wrapText="1"/>
    </xf>
    <xf numFmtId="0" fontId="3" fillId="0" borderId="0" xfId="0" applyFont="1"/>
    <xf numFmtId="49" fontId="3" fillId="0" borderId="0" xfId="0" applyNumberFormat="1" applyFont="1"/>
    <xf numFmtId="0" fontId="37" fillId="0" borderId="0" xfId="0" applyFont="1" applyBorder="1"/>
    <xf numFmtId="0" fontId="31" fillId="0" borderId="0" xfId="0" applyFont="1" applyBorder="1"/>
    <xf numFmtId="49" fontId="31" fillId="0" borderId="0" xfId="0" applyNumberFormat="1" applyFont="1" applyBorder="1"/>
    <xf numFmtId="0" fontId="3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169" fontId="39" fillId="0" borderId="5" xfId="0" applyNumberFormat="1" applyFont="1" applyBorder="1" applyAlignment="1">
      <alignment horizontal="right" vertical="center" wrapText="1"/>
    </xf>
    <xf numFmtId="169" fontId="18" fillId="0" borderId="17" xfId="0" applyNumberFormat="1" applyFont="1" applyBorder="1" applyAlignment="1">
      <alignment horizontal="right" vertical="center" wrapText="1"/>
    </xf>
    <xf numFmtId="169" fontId="39" fillId="0" borderId="17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169" fontId="18" fillId="0" borderId="30" xfId="0" applyNumberFormat="1" applyFont="1" applyBorder="1" applyAlignment="1">
      <alignment horizontal="right" vertical="center" wrapText="1"/>
    </xf>
    <xf numFmtId="168" fontId="38" fillId="0" borderId="24" xfId="0" applyNumberFormat="1" applyFont="1" applyBorder="1"/>
    <xf numFmtId="10" fontId="47" fillId="2" borderId="24" xfId="0" applyNumberFormat="1" applyFont="1" applyFill="1" applyBorder="1" applyAlignment="1">
      <alignment horizontal="center"/>
    </xf>
    <xf numFmtId="168" fontId="38" fillId="0" borderId="28" xfId="0" applyNumberFormat="1" applyFont="1" applyBorder="1"/>
    <xf numFmtId="169" fontId="37" fillId="2" borderId="24" xfId="0" applyNumberFormat="1" applyFont="1" applyFill="1" applyBorder="1" applyAlignment="1">
      <alignment horizontal="center"/>
    </xf>
    <xf numFmtId="169" fontId="38" fillId="2" borderId="24" xfId="0" applyNumberFormat="1" applyFont="1" applyFill="1" applyBorder="1" applyAlignment="1">
      <alignment horizontal="center"/>
    </xf>
    <xf numFmtId="169" fontId="47" fillId="2" borderId="24" xfId="0" applyNumberFormat="1" applyFont="1" applyFill="1" applyBorder="1" applyAlignment="1">
      <alignment horizontal="center"/>
    </xf>
    <xf numFmtId="166" fontId="0" fillId="0" borderId="0" xfId="0" applyNumberFormat="1"/>
    <xf numFmtId="169" fontId="38" fillId="0" borderId="2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169" fontId="18" fillId="0" borderId="20" xfId="0" applyNumberFormat="1" applyFont="1" applyBorder="1" applyAlignment="1">
      <alignment horizontal="right" vertical="center" wrapText="1"/>
    </xf>
    <xf numFmtId="0" fontId="31" fillId="3" borderId="31" xfId="0" applyFont="1" applyFill="1" applyBorder="1" applyAlignment="1">
      <alignment vertical="center" wrapText="1"/>
    </xf>
    <xf numFmtId="49" fontId="31" fillId="0" borderId="31" xfId="0" applyNumberFormat="1" applyFont="1" applyBorder="1" applyAlignment="1">
      <alignment horizontal="center" wrapText="1"/>
    </xf>
    <xf numFmtId="0" fontId="31" fillId="0" borderId="31" xfId="0" applyFont="1" applyBorder="1" applyAlignment="1">
      <alignment horizontal="center" wrapText="1"/>
    </xf>
    <xf numFmtId="4" fontId="31" fillId="2" borderId="23" xfId="0" applyNumberFormat="1" applyFont="1" applyFill="1" applyBorder="1" applyAlignment="1">
      <alignment horizontal="center" wrapText="1"/>
    </xf>
    <xf numFmtId="4" fontId="31" fillId="2" borderId="24" xfId="0" applyNumberFormat="1" applyFont="1" applyFill="1" applyBorder="1" applyAlignment="1">
      <alignment horizontal="center" wrapText="1"/>
    </xf>
    <xf numFmtId="4" fontId="31" fillId="3" borderId="24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center" vertical="center" wrapText="1"/>
    </xf>
    <xf numFmtId="169" fontId="18" fillId="0" borderId="0" xfId="0" applyNumberFormat="1" applyFont="1" applyBorder="1" applyAlignment="1">
      <alignment horizontal="right" vertical="center" wrapText="1"/>
    </xf>
    <xf numFmtId="0" fontId="36" fillId="0" borderId="31" xfId="0" applyFont="1" applyBorder="1" applyAlignment="1">
      <alignment wrapText="1"/>
    </xf>
    <xf numFmtId="0" fontId="6" fillId="0" borderId="8" xfId="0" applyFont="1" applyBorder="1" applyAlignment="1">
      <alignment horizontal="center" vertical="center"/>
    </xf>
    <xf numFmtId="168" fontId="16" fillId="7" borderId="2" xfId="0" applyNumberFormat="1" applyFont="1" applyFill="1" applyBorder="1" applyAlignment="1">
      <alignment vertical="center"/>
    </xf>
    <xf numFmtId="4" fontId="11" fillId="5" borderId="2" xfId="0" applyNumberFormat="1" applyFont="1" applyFill="1" applyBorder="1" applyAlignment="1">
      <alignment vertical="center"/>
    </xf>
    <xf numFmtId="168" fontId="11" fillId="5" borderId="2" xfId="0" applyNumberFormat="1" applyFont="1" applyFill="1" applyBorder="1" applyAlignment="1">
      <alignment vertical="center"/>
    </xf>
    <xf numFmtId="168" fontId="16" fillId="0" borderId="0" xfId="0" applyNumberFormat="1" applyFont="1" applyAlignment="1">
      <alignment vertical="center"/>
    </xf>
    <xf numFmtId="168" fontId="16" fillId="0" borderId="2" xfId="0" applyNumberFormat="1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 wrapText="1"/>
    </xf>
    <xf numFmtId="169" fontId="18" fillId="0" borderId="18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4" fontId="16" fillId="0" borderId="0" xfId="0" applyNumberFormat="1" applyFont="1"/>
    <xf numFmtId="4" fontId="16" fillId="0" borderId="0" xfId="0" applyNumberFormat="1" applyFont="1" applyAlignment="1">
      <alignment vertical="center"/>
    </xf>
    <xf numFmtId="4" fontId="16" fillId="5" borderId="2" xfId="0" applyNumberFormat="1" applyFont="1" applyFill="1" applyBorder="1" applyAlignment="1">
      <alignment horizontal="center" vertical="center" wrapText="1"/>
    </xf>
    <xf numFmtId="4" fontId="16" fillId="7" borderId="2" xfId="0" applyNumberFormat="1" applyFont="1" applyFill="1" applyBorder="1" applyAlignment="1">
      <alignment vertical="center"/>
    </xf>
    <xf numFmtId="168" fontId="0" fillId="0" borderId="0" xfId="0" applyNumberFormat="1"/>
    <xf numFmtId="168" fontId="45" fillId="0" borderId="0" xfId="0" applyNumberFormat="1" applyFont="1"/>
    <xf numFmtId="168" fontId="16" fillId="0" borderId="2" xfId="0" applyNumberFormat="1" applyFont="1" applyBorder="1" applyAlignment="1">
      <alignment vertical="center"/>
    </xf>
    <xf numFmtId="4" fontId="1" fillId="0" borderId="0" xfId="0" applyNumberFormat="1" applyFont="1"/>
    <xf numFmtId="168" fontId="11" fillId="5" borderId="2" xfId="0" applyNumberFormat="1" applyFont="1" applyFill="1" applyBorder="1" applyAlignment="1">
      <alignment vertical="center" wrapText="1"/>
    </xf>
    <xf numFmtId="168" fontId="16" fillId="0" borderId="0" xfId="0" applyNumberFormat="1" applyFont="1"/>
    <xf numFmtId="168" fontId="16" fillId="7" borderId="2" xfId="0" applyNumberFormat="1" applyFont="1" applyFill="1" applyBorder="1" applyAlignment="1">
      <alignment vertical="center" wrapText="1"/>
    </xf>
    <xf numFmtId="168" fontId="16" fillId="3" borderId="2" xfId="0" applyNumberFormat="1" applyFont="1" applyFill="1" applyBorder="1" applyAlignment="1">
      <alignment vertical="center" wrapText="1"/>
    </xf>
    <xf numFmtId="168" fontId="16" fillId="7" borderId="2" xfId="0" applyNumberFormat="1" applyFont="1" applyFill="1" applyBorder="1" applyAlignment="1">
      <alignment horizontal="left" vertical="center" wrapText="1"/>
    </xf>
    <xf numFmtId="168" fontId="16" fillId="0" borderId="2" xfId="0" applyNumberFormat="1" applyFont="1" applyBorder="1" applyAlignment="1">
      <alignment vertical="center" wrapText="1"/>
    </xf>
    <xf numFmtId="168" fontId="16" fillId="0" borderId="2" xfId="0" applyNumberFormat="1" applyFont="1" applyFill="1" applyBorder="1" applyAlignment="1">
      <alignment vertical="center" wrapText="1"/>
    </xf>
    <xf numFmtId="168" fontId="16" fillId="3" borderId="0" xfId="0" applyNumberFormat="1" applyFont="1" applyFill="1" applyAlignment="1">
      <alignment vertical="center"/>
    </xf>
    <xf numFmtId="168" fontId="16" fillId="0" borderId="0" xfId="0" applyNumberFormat="1" applyFont="1" applyFill="1" applyAlignment="1">
      <alignment vertical="center"/>
    </xf>
    <xf numFmtId="168" fontId="16" fillId="3" borderId="0" xfId="0" applyNumberFormat="1" applyFont="1" applyFill="1"/>
    <xf numFmtId="4" fontId="40" fillId="0" borderId="0" xfId="0" applyNumberFormat="1" applyFont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8" borderId="0" xfId="0" applyFill="1"/>
    <xf numFmtId="168" fontId="31" fillId="5" borderId="2" xfId="0" applyNumberFormat="1" applyFont="1" applyFill="1" applyBorder="1" applyAlignment="1">
      <alignment horizontal="center" vertical="center" wrapText="1"/>
    </xf>
    <xf numFmtId="168" fontId="48" fillId="0" borderId="24" xfId="0" applyNumberFormat="1" applyFont="1" applyBorder="1" applyAlignment="1">
      <alignment horizontal="center"/>
    </xf>
    <xf numFmtId="168" fontId="31" fillId="0" borderId="24" xfId="0" applyNumberFormat="1" applyFont="1" applyBorder="1" applyAlignment="1">
      <alignment horizontal="center"/>
    </xf>
    <xf numFmtId="168" fontId="31" fillId="0" borderId="28" xfId="0" applyNumberFormat="1" applyFont="1" applyBorder="1" applyAlignment="1">
      <alignment horizontal="center"/>
    </xf>
    <xf numFmtId="168" fontId="48" fillId="0" borderId="23" xfId="0" applyNumberFormat="1" applyFont="1" applyBorder="1" applyAlignment="1">
      <alignment horizontal="center"/>
    </xf>
    <xf numFmtId="168" fontId="31" fillId="0" borderId="23" xfId="0" applyNumberFormat="1" applyFont="1" applyBorder="1" applyAlignment="1">
      <alignment horizontal="center"/>
    </xf>
    <xf numFmtId="168" fontId="49" fillId="0" borderId="24" xfId="0" applyNumberFormat="1" applyFont="1" applyBorder="1" applyAlignment="1">
      <alignment horizontal="center"/>
    </xf>
    <xf numFmtId="168" fontId="48" fillId="0" borderId="25" xfId="0" applyNumberFormat="1" applyFont="1" applyBorder="1" applyAlignment="1">
      <alignment horizontal="center"/>
    </xf>
    <xf numFmtId="168" fontId="31" fillId="0" borderId="25" xfId="0" applyNumberFormat="1" applyFont="1" applyBorder="1" applyAlignment="1">
      <alignment horizontal="center"/>
    </xf>
    <xf numFmtId="168" fontId="48" fillId="0" borderId="31" xfId="0" applyNumberFormat="1" applyFont="1" applyBorder="1" applyAlignment="1">
      <alignment horizontal="center"/>
    </xf>
    <xf numFmtId="168" fontId="46" fillId="0" borderId="0" xfId="0" applyNumberFormat="1" applyFont="1"/>
    <xf numFmtId="168" fontId="3" fillId="0" borderId="0" xfId="0" applyNumberFormat="1" applyFont="1"/>
    <xf numFmtId="168" fontId="48" fillId="0" borderId="0" xfId="0" applyNumberFormat="1" applyFont="1" applyBorder="1"/>
    <xf numFmtId="168" fontId="31" fillId="0" borderId="0" xfId="0" applyNumberFormat="1" applyFont="1" applyBorder="1"/>
    <xf numFmtId="168" fontId="11" fillId="0" borderId="0" xfId="0" applyNumberFormat="1" applyFont="1" applyAlignment="1">
      <alignment horizontal="right" vertical="center" wrapText="1"/>
    </xf>
    <xf numFmtId="168" fontId="31" fillId="2" borderId="23" xfId="0" applyNumberFormat="1" applyFont="1" applyFill="1" applyBorder="1" applyAlignment="1">
      <alignment horizontal="right" wrapText="1"/>
    </xf>
    <xf numFmtId="168" fontId="37" fillId="0" borderId="24" xfId="0" applyNumberFormat="1" applyFont="1" applyBorder="1"/>
    <xf numFmtId="168" fontId="37" fillId="0" borderId="25" xfId="0" applyNumberFormat="1" applyFont="1" applyBorder="1"/>
    <xf numFmtId="168" fontId="38" fillId="0" borderId="31" xfId="0" applyNumberFormat="1" applyFont="1" applyBorder="1"/>
    <xf numFmtId="168" fontId="31" fillId="0" borderId="23" xfId="0" applyNumberFormat="1" applyFont="1" applyBorder="1"/>
    <xf numFmtId="168" fontId="31" fillId="0" borderId="24" xfId="0" applyNumberFormat="1" applyFont="1" applyBorder="1"/>
    <xf numFmtId="168" fontId="37" fillId="0" borderId="28" xfId="0" applyNumberFormat="1" applyFont="1" applyBorder="1"/>
    <xf numFmtId="168" fontId="37" fillId="0" borderId="0" xfId="0" applyNumberFormat="1" applyFont="1" applyBorder="1"/>
    <xf numFmtId="4" fontId="11" fillId="0" borderId="0" xfId="0" applyNumberFormat="1" applyFont="1" applyAlignment="1">
      <alignment horizontal="right" vertical="center" wrapText="1"/>
    </xf>
    <xf numFmtId="4" fontId="31" fillId="0" borderId="28" xfId="0" applyNumberFormat="1" applyFont="1" applyBorder="1" applyAlignment="1">
      <alignment horizontal="center" wrapText="1"/>
    </xf>
    <xf numFmtId="4" fontId="36" fillId="3" borderId="24" xfId="0" applyNumberFormat="1" applyFont="1" applyFill="1" applyBorder="1" applyAlignment="1">
      <alignment horizontal="center" wrapText="1"/>
    </xf>
    <xf numFmtId="4" fontId="38" fillId="2" borderId="24" xfId="0" applyNumberFormat="1" applyFont="1" applyFill="1" applyBorder="1"/>
    <xf numFmtId="4" fontId="37" fillId="2" borderId="24" xfId="0" applyNumberFormat="1" applyFont="1" applyFill="1" applyBorder="1"/>
    <xf numFmtId="4" fontId="31" fillId="3" borderId="25" xfId="0" applyNumberFormat="1" applyFont="1" applyFill="1" applyBorder="1" applyAlignment="1">
      <alignment horizontal="center" wrapText="1"/>
    </xf>
    <xf numFmtId="4" fontId="31" fillId="0" borderId="24" xfId="0" applyNumberFormat="1" applyFont="1" applyBorder="1" applyAlignment="1">
      <alignment horizontal="center" wrapText="1"/>
    </xf>
    <xf numFmtId="4" fontId="31" fillId="0" borderId="31" xfId="0" applyNumberFormat="1" applyFont="1" applyBorder="1" applyAlignment="1">
      <alignment horizontal="center" wrapText="1"/>
    </xf>
    <xf numFmtId="4" fontId="31" fillId="0" borderId="28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 wrapText="1"/>
    </xf>
    <xf numFmtId="4" fontId="3" fillId="0" borderId="0" xfId="0" applyNumberFormat="1" applyFont="1"/>
    <xf numFmtId="4" fontId="31" fillId="0" borderId="0" xfId="0" applyNumberFormat="1" applyFont="1" applyBorder="1"/>
    <xf numFmtId="1" fontId="31" fillId="6" borderId="2" xfId="0" applyNumberFormat="1" applyFont="1" applyFill="1" applyBorder="1" applyAlignment="1">
      <alignment horizontal="center" vertical="center" wrapText="1"/>
    </xf>
    <xf numFmtId="1" fontId="31" fillId="6" borderId="2" xfId="0" applyNumberFormat="1" applyFont="1" applyFill="1" applyBorder="1" applyAlignment="1">
      <alignment horizontal="center" vertical="center"/>
    </xf>
    <xf numFmtId="4" fontId="42" fillId="3" borderId="0" xfId="0" applyNumberFormat="1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169" fontId="18" fillId="0" borderId="7" xfId="0" applyNumberFormat="1" applyFont="1" applyBorder="1" applyAlignment="1">
      <alignment horizontal="left" vertical="center" wrapText="1"/>
    </xf>
    <xf numFmtId="169" fontId="18" fillId="2" borderId="17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 applyAlignment="1">
      <alignment horizontal="justify" vertical="center" wrapText="1"/>
    </xf>
    <xf numFmtId="168" fontId="3" fillId="0" borderId="0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168" fontId="31" fillId="0" borderId="23" xfId="0" applyNumberFormat="1" applyFont="1" applyFill="1" applyBorder="1" applyAlignment="1">
      <alignment horizontal="center"/>
    </xf>
    <xf numFmtId="0" fontId="1" fillId="0" borderId="0" xfId="0" applyFont="1" applyFill="1"/>
    <xf numFmtId="168" fontId="36" fillId="0" borderId="23" xfId="0" applyNumberFormat="1" applyFont="1" applyBorder="1" applyAlignment="1">
      <alignment horizontal="center"/>
    </xf>
    <xf numFmtId="168" fontId="36" fillId="0" borderId="24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20" fillId="3" borderId="0" xfId="0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horizontal="center" vertical="center"/>
    </xf>
    <xf numFmtId="4" fontId="13" fillId="6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168" fontId="31" fillId="0" borderId="31" xfId="0" applyNumberFormat="1" applyFont="1" applyFill="1" applyBorder="1" applyAlignment="1">
      <alignment horizontal="center"/>
    </xf>
    <xf numFmtId="168" fontId="31" fillId="3" borderId="2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68" fontId="39" fillId="0" borderId="5" xfId="0" applyNumberFormat="1" applyFont="1" applyBorder="1" applyAlignment="1">
      <alignment horizontal="center" vertical="center" wrapText="1"/>
    </xf>
    <xf numFmtId="168" fontId="18" fillId="0" borderId="16" xfId="0" applyNumberFormat="1" applyFont="1" applyBorder="1" applyAlignment="1">
      <alignment horizontal="left" vertical="center" wrapText="1"/>
    </xf>
    <xf numFmtId="168" fontId="18" fillId="0" borderId="16" xfId="0" applyNumberFormat="1" applyFont="1" applyBorder="1" applyAlignment="1">
      <alignment horizontal="center" vertical="center" wrapText="1"/>
    </xf>
    <xf numFmtId="168" fontId="39" fillId="0" borderId="17" xfId="0" applyNumberFormat="1" applyFont="1" applyBorder="1" applyAlignment="1">
      <alignment horizontal="center" vertical="center" wrapText="1"/>
    </xf>
    <xf numFmtId="168" fontId="18" fillId="0" borderId="17" xfId="0" applyNumberFormat="1" applyFont="1" applyBorder="1" applyAlignment="1">
      <alignment horizontal="center" vertical="center" wrapText="1"/>
    </xf>
    <xf numFmtId="168" fontId="18" fillId="0" borderId="20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8" fontId="17" fillId="0" borderId="18" xfId="0" applyNumberFormat="1" applyFont="1" applyBorder="1" applyAlignment="1">
      <alignment horizontal="center" vertical="center" wrapText="1"/>
    </xf>
    <xf numFmtId="166" fontId="17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168" fontId="18" fillId="0" borderId="16" xfId="0" applyNumberFormat="1" applyFont="1" applyFill="1" applyBorder="1" applyAlignment="1">
      <alignment horizontal="center" vertical="center" wrapText="1"/>
    </xf>
    <xf numFmtId="166" fontId="18" fillId="0" borderId="16" xfId="0" applyNumberFormat="1" applyFont="1" applyFill="1" applyBorder="1" applyAlignment="1">
      <alignment horizontal="center" vertical="center" wrapText="1"/>
    </xf>
    <xf numFmtId="166" fontId="18" fillId="0" borderId="17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165" fontId="18" fillId="0" borderId="20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166" fontId="18" fillId="0" borderId="20" xfId="0" applyNumberFormat="1" applyFont="1" applyBorder="1" applyAlignment="1">
      <alignment horizontal="center" vertical="center" wrapText="1"/>
    </xf>
    <xf numFmtId="168" fontId="18" fillId="0" borderId="32" xfId="0" applyNumberFormat="1" applyFont="1" applyBorder="1" applyAlignment="1">
      <alignment horizontal="center" vertical="center" wrapText="1"/>
    </xf>
    <xf numFmtId="168" fontId="18" fillId="0" borderId="7" xfId="0" applyNumberFormat="1" applyFont="1" applyFill="1" applyBorder="1" applyAlignment="1">
      <alignment horizontal="center" vertical="center" wrapText="1"/>
    </xf>
    <xf numFmtId="168" fontId="39" fillId="0" borderId="16" xfId="0" applyNumberFormat="1" applyFont="1" applyBorder="1" applyAlignment="1">
      <alignment horizontal="center" vertical="center" wrapText="1"/>
    </xf>
    <xf numFmtId="168" fontId="18" fillId="0" borderId="19" xfId="0" applyNumberFormat="1" applyFont="1" applyBorder="1" applyAlignment="1">
      <alignment horizontal="left" vertical="center" wrapText="1"/>
    </xf>
    <xf numFmtId="168" fontId="18" fillId="3" borderId="19" xfId="0" applyNumberFormat="1" applyFont="1" applyFill="1" applyBorder="1" applyAlignment="1">
      <alignment horizontal="center" vertical="center" wrapText="1"/>
    </xf>
    <xf numFmtId="168" fontId="18" fillId="0" borderId="19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3" fontId="18" fillId="3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167" fontId="18" fillId="0" borderId="17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" fillId="0" borderId="0" xfId="0" applyFont="1" applyFill="1" applyBorder="1"/>
    <xf numFmtId="4" fontId="4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/>
    <xf numFmtId="0" fontId="52" fillId="0" borderId="2" xfId="0" applyFont="1" applyBorder="1" applyAlignment="1">
      <alignment vertical="top" wrapText="1"/>
    </xf>
    <xf numFmtId="3" fontId="18" fillId="0" borderId="17" xfId="0" applyNumberFormat="1" applyFont="1" applyFill="1" applyBorder="1" applyAlignment="1">
      <alignment horizontal="center" vertical="center" wrapText="1"/>
    </xf>
    <xf numFmtId="167" fontId="18" fillId="0" borderId="17" xfId="0" applyNumberFormat="1" applyFont="1" applyFill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165" fontId="18" fillId="0" borderId="16" xfId="0" applyNumberFormat="1" applyFont="1" applyBorder="1" applyAlignment="1">
      <alignment horizontal="center" vertical="center" wrapText="1"/>
    </xf>
    <xf numFmtId="168" fontId="18" fillId="0" borderId="7" xfId="0" applyNumberFormat="1" applyFont="1" applyBorder="1" applyAlignment="1">
      <alignment horizontal="center" vertical="center" wrapText="1"/>
    </xf>
    <xf numFmtId="168" fontId="18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68" fontId="31" fillId="0" borderId="24" xfId="0" applyNumberFormat="1" applyFont="1" applyFill="1" applyBorder="1" applyAlignment="1">
      <alignment horizontal="center"/>
    </xf>
    <xf numFmtId="168" fontId="36" fillId="0" borderId="23" xfId="0" applyNumberFormat="1" applyFont="1" applyFill="1" applyBorder="1" applyAlignment="1">
      <alignment horizontal="center"/>
    </xf>
    <xf numFmtId="168" fontId="36" fillId="0" borderId="24" xfId="0" applyNumberFormat="1" applyFont="1" applyFill="1" applyBorder="1" applyAlignment="1">
      <alignment horizontal="center"/>
    </xf>
    <xf numFmtId="168" fontId="49" fillId="0" borderId="24" xfId="0" applyNumberFormat="1" applyFont="1" applyFill="1" applyBorder="1" applyAlignment="1">
      <alignment horizontal="center"/>
    </xf>
    <xf numFmtId="168" fontId="48" fillId="0" borderId="24" xfId="0" applyNumberFormat="1" applyFont="1" applyFill="1" applyBorder="1" applyAlignment="1">
      <alignment horizontal="center"/>
    </xf>
    <xf numFmtId="169" fontId="37" fillId="2" borderId="24" xfId="0" applyNumberFormat="1" applyFont="1" applyFill="1" applyBorder="1" applyAlignment="1">
      <alignment horizontal="center" vertical="center"/>
    </xf>
    <xf numFmtId="169" fontId="47" fillId="2" borderId="24" xfId="0" applyNumberFormat="1" applyFont="1" applyFill="1" applyBorder="1" applyAlignment="1">
      <alignment horizontal="center" vertical="center"/>
    </xf>
    <xf numFmtId="169" fontId="38" fillId="0" borderId="24" xfId="0" applyNumberFormat="1" applyFont="1" applyFill="1" applyBorder="1" applyAlignment="1">
      <alignment horizontal="center" vertical="center"/>
    </xf>
    <xf numFmtId="168" fontId="31" fillId="5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/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68" fontId="56" fillId="0" borderId="0" xfId="0" applyNumberFormat="1" applyFont="1" applyFill="1" applyBorder="1" applyAlignment="1">
      <alignment vertical="center"/>
    </xf>
    <xf numFmtId="168" fontId="57" fillId="0" borderId="0" xfId="0" applyNumberFormat="1" applyFont="1" applyFill="1" applyBorder="1" applyAlignment="1">
      <alignment horizontal="justify" vertical="center" wrapText="1"/>
    </xf>
    <xf numFmtId="4" fontId="57" fillId="0" borderId="0" xfId="0" applyNumberFormat="1" applyFont="1" applyFill="1" applyBorder="1" applyAlignment="1">
      <alignment horizontal="justify" vertical="center" wrapText="1"/>
    </xf>
    <xf numFmtId="168" fontId="11" fillId="5" borderId="0" xfId="0" applyNumberFormat="1" applyFont="1" applyFill="1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168" fontId="11" fillId="5" borderId="4" xfId="0" applyNumberFormat="1" applyFont="1" applyFill="1" applyBorder="1" applyAlignment="1">
      <alignment vertical="center"/>
    </xf>
    <xf numFmtId="168" fontId="16" fillId="7" borderId="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4" fontId="16" fillId="0" borderId="0" xfId="0" applyNumberFormat="1" applyFont="1" applyFill="1" applyBorder="1"/>
    <xf numFmtId="4" fontId="16" fillId="0" borderId="0" xfId="0" applyNumberFormat="1" applyFont="1" applyBorder="1"/>
    <xf numFmtId="4" fontId="16" fillId="4" borderId="0" xfId="0" applyNumberFormat="1" applyFont="1" applyFill="1" applyBorder="1"/>
    <xf numFmtId="0" fontId="16" fillId="0" borderId="0" xfId="0" applyFont="1" applyBorder="1"/>
    <xf numFmtId="0" fontId="50" fillId="0" borderId="0" xfId="0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6" fillId="4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distributed" vertical="center"/>
    </xf>
    <xf numFmtId="168" fontId="16" fillId="0" borderId="0" xfId="0" applyNumberFormat="1" applyFont="1" applyBorder="1" applyAlignment="1">
      <alignment vertical="center"/>
    </xf>
    <xf numFmtId="168" fontId="16" fillId="4" borderId="0" xfId="0" applyNumberFormat="1" applyFont="1" applyFill="1" applyBorder="1" applyAlignment="1">
      <alignment vertical="center"/>
    </xf>
    <xf numFmtId="168" fontId="16" fillId="0" borderId="0" xfId="0" applyNumberFormat="1" applyFont="1" applyFill="1" applyBorder="1"/>
    <xf numFmtId="168" fontId="55" fillId="0" borderId="0" xfId="0" applyNumberFormat="1" applyFont="1" applyFill="1" applyBorder="1" applyAlignment="1">
      <alignment vertical="center"/>
    </xf>
    <xf numFmtId="168" fontId="5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168" fontId="58" fillId="0" borderId="0" xfId="0" applyNumberFormat="1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168" fontId="16" fillId="0" borderId="0" xfId="0" applyNumberFormat="1" applyFont="1" applyBorder="1"/>
    <xf numFmtId="168" fontId="16" fillId="4" borderId="0" xfId="0" applyNumberFormat="1" applyFont="1" applyFill="1" applyBorder="1"/>
    <xf numFmtId="168" fontId="16" fillId="3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68" fontId="18" fillId="0" borderId="17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6" fontId="18" fillId="0" borderId="20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justify"/>
    </xf>
    <xf numFmtId="4" fontId="9" fillId="3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/>
    <xf numFmtId="49" fontId="12" fillId="8" borderId="0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3" fontId="12" fillId="8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4" fontId="12" fillId="3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2" fontId="59" fillId="9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/>
    <xf numFmtId="4" fontId="16" fillId="0" borderId="2" xfId="0" applyNumberFormat="1" applyFont="1" applyFill="1" applyBorder="1" applyAlignment="1">
      <alignment vertical="center"/>
    </xf>
    <xf numFmtId="168" fontId="16" fillId="0" borderId="4" xfId="0" applyNumberFormat="1" applyFont="1" applyFill="1" applyBorder="1" applyAlignment="1">
      <alignment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68" fontId="11" fillId="3" borderId="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horizontal="righ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31" fillId="0" borderId="0" xfId="0" applyFont="1" applyFill="1" applyBorder="1"/>
    <xf numFmtId="0" fontId="36" fillId="0" borderId="0" xfId="0" applyFont="1" applyBorder="1" applyAlignment="1">
      <alignment vertical="center" wrapText="1"/>
    </xf>
    <xf numFmtId="0" fontId="34" fillId="0" borderId="26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4" fillId="6" borderId="26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vertical="center"/>
    </xf>
    <xf numFmtId="0" fontId="35" fillId="6" borderId="27" xfId="0" applyFont="1" applyFill="1" applyBorder="1" applyAlignment="1">
      <alignment vertical="center"/>
    </xf>
    <xf numFmtId="0" fontId="34" fillId="6" borderId="14" xfId="0" applyFont="1" applyFill="1" applyBorder="1" applyAlignment="1">
      <alignment horizontal="center" vertical="center" wrapText="1"/>
    </xf>
    <xf numFmtId="0" fontId="34" fillId="6" borderId="27" xfId="0" applyFont="1" applyFill="1" applyBorder="1" applyAlignment="1">
      <alignment horizontal="center" vertical="center" wrapText="1"/>
    </xf>
    <xf numFmtId="0" fontId="34" fillId="6" borderId="26" xfId="0" applyFont="1" applyFill="1" applyBorder="1" applyAlignment="1">
      <alignment horizontal="center" vertical="justify" wrapText="1"/>
    </xf>
    <xf numFmtId="0" fontId="34" fillId="6" borderId="14" xfId="0" applyFont="1" applyFill="1" applyBorder="1" applyAlignment="1">
      <alignment horizontal="center" vertical="justify" wrapText="1"/>
    </xf>
    <xf numFmtId="0" fontId="34" fillId="6" borderId="27" xfId="0" applyFont="1" applyFill="1" applyBorder="1" applyAlignment="1">
      <alignment horizontal="center" vertical="justify" wrapText="1"/>
    </xf>
    <xf numFmtId="0" fontId="34" fillId="6" borderId="26" xfId="0" applyFont="1" applyFill="1" applyBorder="1" applyAlignment="1">
      <alignment horizontal="center" wrapText="1"/>
    </xf>
    <xf numFmtId="0" fontId="34" fillId="6" borderId="14" xfId="0" applyFont="1" applyFill="1" applyBorder="1" applyAlignment="1">
      <alignment horizontal="center" wrapText="1"/>
    </xf>
    <xf numFmtId="0" fontId="34" fillId="6" borderId="27" xfId="0" applyFont="1" applyFill="1" applyBorder="1" applyAlignment="1">
      <alignment horizontal="center" wrapText="1"/>
    </xf>
    <xf numFmtId="168" fontId="32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49" fontId="31" fillId="5" borderId="2" xfId="1" applyNumberFormat="1" applyFont="1" applyFill="1" applyBorder="1" applyAlignment="1">
      <alignment horizontal="center" vertical="center" wrapText="1"/>
    </xf>
    <xf numFmtId="49" fontId="31" fillId="5" borderId="2" xfId="0" applyNumberFormat="1" applyFont="1" applyFill="1" applyBorder="1" applyAlignment="1">
      <alignment vertical="center"/>
    </xf>
    <xf numFmtId="0" fontId="31" fillId="5" borderId="11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4" fontId="31" fillId="5" borderId="2" xfId="0" applyNumberFormat="1" applyFont="1" applyFill="1" applyBorder="1" applyAlignment="1">
      <alignment horizontal="center" vertical="center" wrapText="1"/>
    </xf>
    <xf numFmtId="168" fontId="31" fillId="5" borderId="2" xfId="0" applyNumberFormat="1" applyFont="1" applyFill="1" applyBorder="1" applyAlignment="1">
      <alignment horizontal="center" vertical="center" wrapText="1"/>
    </xf>
    <xf numFmtId="0" fontId="31" fillId="5" borderId="33" xfId="0" applyFont="1" applyFill="1" applyBorder="1" applyAlignment="1">
      <alignment horizontal="center" vertical="center" wrapText="1"/>
    </xf>
    <xf numFmtId="0" fontId="31" fillId="5" borderId="34" xfId="0" applyFont="1" applyFill="1" applyBorder="1" applyAlignment="1">
      <alignment horizontal="center" vertical="center" wrapText="1"/>
    </xf>
    <xf numFmtId="0" fontId="31" fillId="5" borderId="35" xfId="0" applyFont="1" applyFill="1" applyBorder="1" applyAlignment="1">
      <alignment horizontal="center" vertical="center" wrapText="1"/>
    </xf>
    <xf numFmtId="168" fontId="31" fillId="5" borderId="5" xfId="0" applyNumberFormat="1" applyFont="1" applyFill="1" applyBorder="1" applyAlignment="1">
      <alignment horizontal="center" vertical="center" wrapText="1"/>
    </xf>
    <xf numFmtId="168" fontId="31" fillId="5" borderId="7" xfId="0" applyNumberFormat="1" applyFont="1" applyFill="1" applyBorder="1" applyAlignment="1">
      <alignment horizontal="center" vertical="center" wrapText="1"/>
    </xf>
    <xf numFmtId="168" fontId="31" fillId="5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</cellXfs>
  <cellStyles count="4">
    <cellStyle name="Денежный" xfId="1" builtinId="4"/>
    <cellStyle name="Обычный" xfId="0" builtinId="0"/>
    <cellStyle name="Обычный 2" xfId="2"/>
    <cellStyle name="Обычный 4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  <color rgb="FF0000FF"/>
      <color rgb="FFFFFFCC"/>
      <color rgb="FF66FFCC"/>
      <color rgb="FF00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6"/>
  <sheetViews>
    <sheetView tabSelected="1" view="pageBreakPreview" zoomScale="60" zoomScaleNormal="60" workbookViewId="0">
      <pane ySplit="6" topLeftCell="A7" activePane="bottomLeft" state="frozen"/>
      <selection pane="bottomLeft" activeCell="A5" sqref="A5"/>
    </sheetView>
  </sheetViews>
  <sheetFormatPr defaultRowHeight="12.75"/>
  <cols>
    <col min="1" max="1" width="71.7109375" style="1" customWidth="1"/>
    <col min="2" max="2" width="13" style="1" customWidth="1"/>
    <col min="3" max="3" width="19.42578125" style="1" customWidth="1"/>
    <col min="4" max="4" width="21.85546875" style="1" customWidth="1"/>
    <col min="5" max="5" width="16.42578125" style="1" customWidth="1"/>
    <col min="6" max="6" width="12.7109375" style="1" bestFit="1" customWidth="1"/>
    <col min="7" max="7" width="12.7109375" style="1" customWidth="1"/>
    <col min="8" max="16384" width="9.140625" style="1"/>
  </cols>
  <sheetData>
    <row r="1" spans="1:5" ht="18.75" customHeight="1">
      <c r="A1" s="5"/>
      <c r="B1" s="6"/>
      <c r="C1" s="5"/>
      <c r="D1" s="393" t="s">
        <v>83</v>
      </c>
      <c r="E1" s="393"/>
    </row>
    <row r="2" spans="1:5" ht="18">
      <c r="A2" s="6"/>
      <c r="B2" s="6"/>
      <c r="C2" s="5"/>
      <c r="D2" s="394"/>
      <c r="E2" s="394"/>
    </row>
    <row r="3" spans="1:5" ht="88.5" customHeight="1">
      <c r="A3" s="395" t="s">
        <v>420</v>
      </c>
      <c r="B3" s="395"/>
      <c r="C3" s="395"/>
      <c r="D3" s="395"/>
      <c r="E3" s="395"/>
    </row>
    <row r="4" spans="1:5" ht="18">
      <c r="A4" s="396"/>
      <c r="B4" s="396"/>
      <c r="C4" s="396"/>
      <c r="D4" s="396"/>
      <c r="E4" s="396"/>
    </row>
    <row r="5" spans="1:5" ht="123" customHeight="1">
      <c r="A5" s="7" t="s">
        <v>72</v>
      </c>
      <c r="B5" s="8" t="s">
        <v>73</v>
      </c>
      <c r="C5" s="9" t="s">
        <v>37</v>
      </c>
      <c r="D5" s="252" t="s">
        <v>38</v>
      </c>
      <c r="E5" s="9" t="s">
        <v>84</v>
      </c>
    </row>
    <row r="6" spans="1:5" ht="18.75">
      <c r="A6" s="389" t="s">
        <v>74</v>
      </c>
      <c r="B6" s="390"/>
      <c r="C6" s="390"/>
      <c r="D6" s="390"/>
      <c r="E6" s="391"/>
    </row>
    <row r="7" spans="1:5" ht="58.5" customHeight="1">
      <c r="A7" s="10" t="s">
        <v>392</v>
      </c>
      <c r="B7" s="11" t="s">
        <v>75</v>
      </c>
      <c r="C7" s="253">
        <v>4468.1174280000014</v>
      </c>
      <c r="D7" s="253">
        <v>4435.3833999999997</v>
      </c>
      <c r="E7" s="131">
        <f>C7/D7</f>
        <v>1.0073802025773018</v>
      </c>
    </row>
    <row r="8" spans="1:5" ht="24.95" customHeight="1">
      <c r="A8" s="12" t="s">
        <v>31</v>
      </c>
      <c r="B8" s="13"/>
      <c r="C8" s="254"/>
      <c r="D8" s="254"/>
      <c r="E8" s="229"/>
    </row>
    <row r="9" spans="1:5" ht="58.5" customHeight="1">
      <c r="A9" s="15" t="s">
        <v>377</v>
      </c>
      <c r="B9" s="16" t="s">
        <v>75</v>
      </c>
      <c r="C9" s="255">
        <v>1034.7410540000001</v>
      </c>
      <c r="D9" s="255">
        <v>1257.4250000000004</v>
      </c>
      <c r="E9" s="132">
        <f t="shared" ref="E9:E24" si="0">C9/D9</f>
        <v>0.82290478875479633</v>
      </c>
    </row>
    <row r="10" spans="1:5" ht="48" customHeight="1">
      <c r="A10" s="15" t="s">
        <v>86</v>
      </c>
      <c r="B10" s="16" t="s">
        <v>75</v>
      </c>
      <c r="C10" s="255">
        <v>41.329000000000001</v>
      </c>
      <c r="D10" s="255">
        <v>30.130999999999997</v>
      </c>
      <c r="E10" s="132">
        <f t="shared" si="0"/>
        <v>1.3716438219773657</v>
      </c>
    </row>
    <row r="11" spans="1:5" ht="24.95" customHeight="1">
      <c r="A11" s="15" t="s">
        <v>87</v>
      </c>
      <c r="B11" s="16" t="s">
        <v>75</v>
      </c>
      <c r="C11" s="255">
        <v>993.41205400000013</v>
      </c>
      <c r="D11" s="255">
        <v>1227.2940000000003</v>
      </c>
      <c r="E11" s="132">
        <f t="shared" si="0"/>
        <v>0.80943282864578481</v>
      </c>
    </row>
    <row r="12" spans="1:5" ht="24.95" customHeight="1">
      <c r="A12" s="19" t="s">
        <v>88</v>
      </c>
      <c r="B12" s="16" t="s">
        <v>75</v>
      </c>
      <c r="C12" s="255">
        <v>0</v>
      </c>
      <c r="D12" s="255">
        <v>0</v>
      </c>
      <c r="E12" s="132" t="e">
        <f t="shared" si="0"/>
        <v>#DIV/0!</v>
      </c>
    </row>
    <row r="13" spans="1:5" ht="24.95" customHeight="1">
      <c r="A13" s="20" t="s">
        <v>4</v>
      </c>
      <c r="B13" s="16" t="s">
        <v>75</v>
      </c>
      <c r="C13" s="255">
        <v>664.178</v>
      </c>
      <c r="D13" s="255">
        <v>189.22399999999999</v>
      </c>
      <c r="E13" s="132">
        <f t="shared" si="0"/>
        <v>3.5100093011457321</v>
      </c>
    </row>
    <row r="14" spans="1:5" ht="24.95" customHeight="1">
      <c r="A14" s="20" t="s">
        <v>5</v>
      </c>
      <c r="B14" s="16" t="s">
        <v>75</v>
      </c>
      <c r="C14" s="255">
        <v>1028.2371459999999</v>
      </c>
      <c r="D14" s="255">
        <v>1307.8323</v>
      </c>
      <c r="E14" s="132">
        <f t="shared" si="0"/>
        <v>0.78621482739033122</v>
      </c>
    </row>
    <row r="15" spans="1:5" ht="24.95" customHeight="1">
      <c r="A15" s="15" t="s">
        <v>89</v>
      </c>
      <c r="B15" s="16" t="s">
        <v>75</v>
      </c>
      <c r="C15" s="255">
        <v>206.98099999999999</v>
      </c>
      <c r="D15" s="255">
        <v>268.15300000000002</v>
      </c>
      <c r="E15" s="132">
        <f t="shared" si="0"/>
        <v>0.7718765033395113</v>
      </c>
    </row>
    <row r="16" spans="1:5" ht="24.95" customHeight="1">
      <c r="A16" s="15" t="s">
        <v>90</v>
      </c>
      <c r="B16" s="16" t="s">
        <v>75</v>
      </c>
      <c r="C16" s="255">
        <v>89.032900000000012</v>
      </c>
      <c r="D16" s="255">
        <v>33.299700000000001</v>
      </c>
      <c r="E16" s="132">
        <f t="shared" si="0"/>
        <v>2.673684747910642</v>
      </c>
    </row>
    <row r="17" spans="1:5" ht="24.95" customHeight="1">
      <c r="A17" s="20" t="s">
        <v>6</v>
      </c>
      <c r="B17" s="16" t="s">
        <v>75</v>
      </c>
      <c r="C17" s="255">
        <v>20.8901</v>
      </c>
      <c r="D17" s="255">
        <v>11.595000000000001</v>
      </c>
      <c r="E17" s="132">
        <f t="shared" si="0"/>
        <v>1.8016472617507546</v>
      </c>
    </row>
    <row r="18" spans="1:5" ht="42" customHeight="1">
      <c r="A18" s="19" t="s">
        <v>91</v>
      </c>
      <c r="B18" s="16" t="s">
        <v>75</v>
      </c>
      <c r="C18" s="255">
        <v>813.42492800000036</v>
      </c>
      <c r="D18" s="255">
        <v>760.41950000000008</v>
      </c>
      <c r="E18" s="132">
        <f t="shared" si="0"/>
        <v>1.0697055086041327</v>
      </c>
    </row>
    <row r="19" spans="1:5" ht="24.95" customHeight="1">
      <c r="A19" s="19" t="s">
        <v>92</v>
      </c>
      <c r="B19" s="16" t="s">
        <v>75</v>
      </c>
      <c r="C19" s="255">
        <v>329.11500000000001</v>
      </c>
      <c r="D19" s="255">
        <v>291.10500000000002</v>
      </c>
      <c r="E19" s="132">
        <f t="shared" si="0"/>
        <v>1.1305714432936569</v>
      </c>
    </row>
    <row r="20" spans="1:5" ht="24.95" customHeight="1">
      <c r="A20" s="19" t="s">
        <v>93</v>
      </c>
      <c r="B20" s="16" t="s">
        <v>75</v>
      </c>
      <c r="C20" s="255">
        <v>11.100300000000001</v>
      </c>
      <c r="D20" s="255">
        <v>9.2479999999999993</v>
      </c>
      <c r="E20" s="132">
        <f t="shared" si="0"/>
        <v>1.2002919550173012</v>
      </c>
    </row>
    <row r="21" spans="1:5" ht="24.95" customHeight="1">
      <c r="A21" s="20" t="s">
        <v>78</v>
      </c>
      <c r="B21" s="16" t="s">
        <v>75</v>
      </c>
      <c r="C21" s="255">
        <v>270.41699999999997</v>
      </c>
      <c r="D21" s="255">
        <v>307.08189999999996</v>
      </c>
      <c r="E21" s="132">
        <f t="shared" si="0"/>
        <v>0.88060221068060351</v>
      </c>
    </row>
    <row r="22" spans="1:5" ht="24.95" customHeight="1">
      <c r="A22" s="21" t="s">
        <v>94</v>
      </c>
      <c r="B22" s="16" t="s">
        <v>16</v>
      </c>
      <c r="C22" s="256">
        <v>72.277413545997206</v>
      </c>
      <c r="D22" s="256">
        <v>70.574305853899148</v>
      </c>
      <c r="E22" s="132">
        <f t="shared" si="0"/>
        <v>1.0241321210530046</v>
      </c>
    </row>
    <row r="23" spans="1:5" ht="24.95" customHeight="1">
      <c r="A23" s="21" t="s">
        <v>95</v>
      </c>
      <c r="B23" s="16" t="s">
        <v>75</v>
      </c>
      <c r="C23" s="355">
        <v>197.92599999999999</v>
      </c>
      <c r="D23" s="257">
        <v>151.82024999999999</v>
      </c>
      <c r="E23" s="132">
        <f t="shared" si="0"/>
        <v>1.3036864318165726</v>
      </c>
    </row>
    <row r="24" spans="1:5" ht="24.95" customHeight="1">
      <c r="A24" s="21" t="s">
        <v>42</v>
      </c>
      <c r="B24" s="16" t="s">
        <v>75</v>
      </c>
      <c r="C24" s="355">
        <v>154.44</v>
      </c>
      <c r="D24" s="257">
        <v>31.736999999999998</v>
      </c>
      <c r="E24" s="132">
        <f t="shared" si="0"/>
        <v>4.8662444465450418</v>
      </c>
    </row>
    <row r="25" spans="1:5" ht="24.95" customHeight="1">
      <c r="A25" s="21" t="s">
        <v>96</v>
      </c>
      <c r="B25" s="16" t="s">
        <v>11</v>
      </c>
      <c r="C25" s="355">
        <v>83.636363636363626</v>
      </c>
      <c r="D25" s="295">
        <v>94</v>
      </c>
      <c r="E25" s="230"/>
    </row>
    <row r="26" spans="1:5" ht="24.95" customHeight="1">
      <c r="A26" s="21" t="s">
        <v>97</v>
      </c>
      <c r="B26" s="16" t="s">
        <v>11</v>
      </c>
      <c r="C26" s="355">
        <v>16.363636363636363</v>
      </c>
      <c r="D26" s="295">
        <v>6</v>
      </c>
      <c r="E26" s="230"/>
    </row>
    <row r="27" spans="1:5" ht="69.75" customHeight="1">
      <c r="A27" s="23" t="s">
        <v>98</v>
      </c>
      <c r="B27" s="16" t="s">
        <v>75</v>
      </c>
      <c r="C27" s="355">
        <v>695.82100000000003</v>
      </c>
      <c r="D27" s="257">
        <v>705.41399999999999</v>
      </c>
      <c r="E27" s="132">
        <f>C27/D27</f>
        <v>0.98640089365960992</v>
      </c>
    </row>
    <row r="28" spans="1:5" ht="63.75" customHeight="1">
      <c r="A28" s="23" t="s">
        <v>99</v>
      </c>
      <c r="B28" s="16" t="s">
        <v>75</v>
      </c>
      <c r="C28" s="355">
        <v>497.988</v>
      </c>
      <c r="D28" s="257">
        <v>424.69799999999998</v>
      </c>
      <c r="E28" s="132">
        <f>C28/D28</f>
        <v>1.1725696848113247</v>
      </c>
    </row>
    <row r="29" spans="1:5" ht="24.95" customHeight="1">
      <c r="A29" s="23" t="s">
        <v>100</v>
      </c>
      <c r="B29" s="16" t="s">
        <v>16</v>
      </c>
      <c r="C29" s="258">
        <v>8.0555816173021242</v>
      </c>
      <c r="D29" s="258">
        <v>6.7576495298104913</v>
      </c>
      <c r="E29" s="132">
        <f>C29/D29</f>
        <v>1.1920685708493721</v>
      </c>
    </row>
    <row r="30" spans="1:5" ht="24.95" customHeight="1">
      <c r="A30" s="389" t="s">
        <v>19</v>
      </c>
      <c r="B30" s="390"/>
      <c r="C30" s="387"/>
      <c r="D30" s="387"/>
      <c r="E30" s="388"/>
    </row>
    <row r="31" spans="1:5" ht="24.95" customHeight="1">
      <c r="A31" s="24" t="s">
        <v>101</v>
      </c>
      <c r="B31" s="161"/>
      <c r="C31" s="356"/>
      <c r="D31" s="259"/>
      <c r="E31" s="161"/>
    </row>
    <row r="32" spans="1:5" ht="51.75" customHeight="1">
      <c r="A32" s="25" t="s">
        <v>102</v>
      </c>
      <c r="B32" s="13" t="s">
        <v>75</v>
      </c>
      <c r="C32" s="260">
        <v>1903.8167199</v>
      </c>
      <c r="D32" s="260">
        <v>1750.6484</v>
      </c>
      <c r="E32" s="133">
        <f>C32/D32</f>
        <v>1.0874923370677971</v>
      </c>
    </row>
    <row r="33" spans="1:11" ht="24.95" customHeight="1">
      <c r="A33" s="25" t="s">
        <v>371</v>
      </c>
      <c r="B33" s="13" t="s">
        <v>11</v>
      </c>
      <c r="C33" s="261">
        <v>83.992668788728309</v>
      </c>
      <c r="D33" s="261">
        <v>101.81217100312961</v>
      </c>
      <c r="E33" s="22"/>
    </row>
    <row r="34" spans="1:11" ht="24.95" customHeight="1">
      <c r="A34" s="26" t="s">
        <v>103</v>
      </c>
      <c r="B34" s="11"/>
      <c r="C34" s="262"/>
      <c r="D34" s="262"/>
      <c r="E34" s="27"/>
    </row>
    <row r="35" spans="1:11" ht="42" customHeight="1">
      <c r="A35" s="28" t="s">
        <v>104</v>
      </c>
      <c r="B35" s="13" t="s">
        <v>75</v>
      </c>
      <c r="C35" s="263">
        <v>664.178</v>
      </c>
      <c r="D35" s="263">
        <v>189.22399999999999</v>
      </c>
      <c r="E35" s="132">
        <f>C35/D35</f>
        <v>3.5100093011457321</v>
      </c>
      <c r="I35" s="288"/>
      <c r="J35" s="288"/>
      <c r="K35" s="288"/>
    </row>
    <row r="36" spans="1:11" ht="24.95" customHeight="1">
      <c r="A36" s="28" t="s">
        <v>18</v>
      </c>
      <c r="B36" s="13" t="s">
        <v>11</v>
      </c>
      <c r="C36" s="297">
        <v>187.28994923857866</v>
      </c>
      <c r="D36" s="264">
        <v>105.91397849462368</v>
      </c>
      <c r="E36" s="22"/>
      <c r="I36" s="288"/>
      <c r="J36" s="288"/>
      <c r="K36" s="288"/>
    </row>
    <row r="37" spans="1:11" ht="24.95" customHeight="1">
      <c r="A37" s="26" t="s">
        <v>105</v>
      </c>
      <c r="B37" s="11"/>
      <c r="C37" s="262"/>
      <c r="D37" s="27"/>
      <c r="E37" s="27"/>
      <c r="I37" s="288"/>
      <c r="J37" s="288"/>
      <c r="K37" s="288"/>
    </row>
    <row r="38" spans="1:11" ht="24.95" customHeight="1">
      <c r="A38" s="29" t="s">
        <v>104</v>
      </c>
      <c r="B38" s="13" t="s">
        <v>75</v>
      </c>
      <c r="C38" s="263">
        <v>957.14161990000002</v>
      </c>
      <c r="D38" s="263">
        <v>1273.1274000000001</v>
      </c>
      <c r="E38" s="132">
        <f>C38/D38</f>
        <v>0.75180348793058727</v>
      </c>
      <c r="I38" s="288"/>
      <c r="J38" s="288"/>
      <c r="K38" s="288"/>
    </row>
    <row r="39" spans="1:11" ht="24.95" customHeight="1">
      <c r="A39" s="28" t="s">
        <v>18</v>
      </c>
      <c r="B39" s="13" t="s">
        <v>11</v>
      </c>
      <c r="C39" s="297">
        <v>75.318471466771015</v>
      </c>
      <c r="D39" s="264">
        <v>101.47435433186587</v>
      </c>
      <c r="E39" s="22"/>
    </row>
    <row r="40" spans="1:11" ht="39" customHeight="1">
      <c r="A40" s="26" t="s">
        <v>106</v>
      </c>
      <c r="B40" s="11"/>
      <c r="C40" s="262"/>
      <c r="D40" s="27"/>
      <c r="E40" s="27"/>
    </row>
    <row r="41" spans="1:11" ht="39.75" customHeight="1">
      <c r="A41" s="29" t="s">
        <v>107</v>
      </c>
      <c r="B41" s="13" t="s">
        <v>75</v>
      </c>
      <c r="C41" s="263">
        <v>206.98099999999999</v>
      </c>
      <c r="D41" s="263">
        <v>254.38200000000001</v>
      </c>
      <c r="E41" s="132">
        <f>C41/D41</f>
        <v>0.81366213018216693</v>
      </c>
    </row>
    <row r="42" spans="1:11" ht="24.95" customHeight="1">
      <c r="A42" s="30" t="s">
        <v>18</v>
      </c>
      <c r="B42" s="16" t="s">
        <v>11</v>
      </c>
      <c r="C42" s="297">
        <v>96.538585761629406</v>
      </c>
      <c r="D42" s="265">
        <v>102.34262155428465</v>
      </c>
      <c r="E42" s="22"/>
    </row>
    <row r="43" spans="1:11" ht="63.75" customHeight="1">
      <c r="A43" s="26" t="s">
        <v>108</v>
      </c>
      <c r="B43" s="11"/>
      <c r="C43" s="262"/>
      <c r="D43" s="27"/>
      <c r="E43" s="27"/>
    </row>
    <row r="44" spans="1:11" ht="42" customHeight="1">
      <c r="A44" s="29" t="s">
        <v>107</v>
      </c>
      <c r="B44" s="13" t="s">
        <v>75</v>
      </c>
      <c r="C44" s="298">
        <v>75.516099999999994</v>
      </c>
      <c r="D44" s="266">
        <v>33.914999999999999</v>
      </c>
      <c r="E44" s="132">
        <f>C44/D44</f>
        <v>2.2266283355447443</v>
      </c>
    </row>
    <row r="45" spans="1:11" ht="42.75" customHeight="1">
      <c r="A45" s="31" t="s">
        <v>378</v>
      </c>
      <c r="B45" s="32"/>
      <c r="C45" s="281"/>
      <c r="D45" s="267"/>
      <c r="E45" s="17"/>
    </row>
    <row r="46" spans="1:11" ht="24.95" customHeight="1">
      <c r="A46" s="33" t="s">
        <v>52</v>
      </c>
      <c r="B46" s="34" t="s">
        <v>75</v>
      </c>
      <c r="C46" s="299">
        <v>41.329000000000001</v>
      </c>
      <c r="D46" s="274">
        <v>30.130999999999997</v>
      </c>
      <c r="E46" s="132">
        <f>C46/D46</f>
        <v>1.3716438219773657</v>
      </c>
    </row>
    <row r="47" spans="1:11" ht="24.95" customHeight="1">
      <c r="A47" s="35" t="s">
        <v>109</v>
      </c>
      <c r="B47" s="36" t="s">
        <v>11</v>
      </c>
      <c r="C47" s="268" t="s">
        <v>3</v>
      </c>
      <c r="D47" s="268" t="s">
        <v>3</v>
      </c>
      <c r="E47" s="37"/>
    </row>
    <row r="48" spans="1:11" ht="24.95" customHeight="1">
      <c r="A48" s="38" t="s">
        <v>110</v>
      </c>
      <c r="B48" s="39"/>
      <c r="C48" s="262"/>
      <c r="D48" s="262"/>
      <c r="E48" s="40"/>
    </row>
    <row r="49" spans="1:5" ht="24.95" customHeight="1">
      <c r="A49" s="41" t="s">
        <v>111</v>
      </c>
      <c r="B49" s="13" t="s">
        <v>75</v>
      </c>
      <c r="C49" s="255">
        <v>16.911100000000001</v>
      </c>
      <c r="D49" s="255">
        <v>11.595000000000001</v>
      </c>
      <c r="E49" s="132">
        <f>C49/D49</f>
        <v>1.4584821043553255</v>
      </c>
    </row>
    <row r="50" spans="1:5" ht="24.95" customHeight="1">
      <c r="A50" s="41" t="s">
        <v>53</v>
      </c>
      <c r="B50" s="13" t="s">
        <v>54</v>
      </c>
      <c r="C50" s="357">
        <v>12610</v>
      </c>
      <c r="D50" s="269">
        <v>5182</v>
      </c>
      <c r="E50" s="132">
        <f>C50/D50</f>
        <v>2.4334233886530297</v>
      </c>
    </row>
    <row r="51" spans="1:5" ht="24.95" customHeight="1">
      <c r="A51" s="42" t="s">
        <v>112</v>
      </c>
      <c r="B51" s="36" t="s">
        <v>54</v>
      </c>
      <c r="C51" s="270">
        <v>0.20398259434801599</v>
      </c>
      <c r="D51" s="270">
        <v>8.2454214202746345E-2</v>
      </c>
      <c r="E51" s="132">
        <f>C51/D51</f>
        <v>2.4738892526031959</v>
      </c>
    </row>
    <row r="52" spans="1:5" ht="24.95" customHeight="1">
      <c r="A52" s="43" t="s">
        <v>113</v>
      </c>
      <c r="B52" s="44"/>
      <c r="C52" s="271"/>
      <c r="D52" s="271"/>
      <c r="E52" s="40"/>
    </row>
    <row r="53" spans="1:5" ht="24.95" customHeight="1">
      <c r="A53" s="45" t="s">
        <v>55</v>
      </c>
      <c r="B53" s="34" t="s">
        <v>56</v>
      </c>
      <c r="C53" s="268" t="s">
        <v>3</v>
      </c>
      <c r="D53" s="268" t="s">
        <v>3</v>
      </c>
      <c r="E53" s="18"/>
    </row>
    <row r="54" spans="1:5" ht="24.95" customHeight="1">
      <c r="A54" s="46" t="s">
        <v>69</v>
      </c>
      <c r="B54" s="47" t="s">
        <v>70</v>
      </c>
      <c r="C54" s="268" t="s">
        <v>3</v>
      </c>
      <c r="D54" s="268" t="s">
        <v>3</v>
      </c>
      <c r="E54" s="14"/>
    </row>
    <row r="55" spans="1:5" ht="24.95" customHeight="1">
      <c r="A55" s="38" t="s">
        <v>114</v>
      </c>
      <c r="B55" s="39"/>
      <c r="C55" s="268" t="s">
        <v>3</v>
      </c>
      <c r="D55" s="268" t="s">
        <v>3</v>
      </c>
      <c r="E55" s="40"/>
    </row>
    <row r="56" spans="1:5" ht="24.95" customHeight="1">
      <c r="A56" s="41" t="s">
        <v>12</v>
      </c>
      <c r="B56" s="13" t="s">
        <v>75</v>
      </c>
      <c r="C56" s="268" t="s">
        <v>3</v>
      </c>
      <c r="D56" s="268" t="s">
        <v>3</v>
      </c>
      <c r="E56" s="14"/>
    </row>
    <row r="57" spans="1:5" ht="24.95" customHeight="1">
      <c r="A57" s="42" t="s">
        <v>13</v>
      </c>
      <c r="B57" s="36" t="s">
        <v>11</v>
      </c>
      <c r="C57" s="268" t="s">
        <v>3</v>
      </c>
      <c r="D57" s="268" t="s">
        <v>3</v>
      </c>
      <c r="E57" s="37"/>
    </row>
    <row r="58" spans="1:5" ht="24.95" customHeight="1">
      <c r="A58" s="38" t="s">
        <v>14</v>
      </c>
      <c r="B58" s="39"/>
      <c r="C58" s="262"/>
      <c r="D58" s="262"/>
      <c r="E58" s="40"/>
    </row>
    <row r="59" spans="1:5" ht="24.95" customHeight="1">
      <c r="A59" s="41" t="s">
        <v>115</v>
      </c>
      <c r="B59" s="13" t="s">
        <v>15</v>
      </c>
      <c r="C59" s="358">
        <v>143</v>
      </c>
      <c r="D59" s="266">
        <v>124</v>
      </c>
      <c r="E59" s="132">
        <f>C59/D59</f>
        <v>1.153225806451613</v>
      </c>
    </row>
    <row r="60" spans="1:5" ht="39.75" customHeight="1">
      <c r="A60" s="42" t="s">
        <v>116</v>
      </c>
      <c r="B60" s="36" t="s">
        <v>11</v>
      </c>
      <c r="C60" s="359">
        <v>38.250615735607731</v>
      </c>
      <c r="D60" s="272">
        <v>27.347401354300061</v>
      </c>
      <c r="E60" s="37"/>
    </row>
    <row r="61" spans="1:5" ht="24.95" customHeight="1">
      <c r="A61" s="10" t="s">
        <v>117</v>
      </c>
      <c r="B61" s="155" t="s">
        <v>383</v>
      </c>
      <c r="C61" s="300">
        <v>1971.2720609999999</v>
      </c>
      <c r="D61" s="273">
        <v>758.90728999999999</v>
      </c>
      <c r="E61" s="132">
        <f>C61/D61</f>
        <v>2.5975136712680675</v>
      </c>
    </row>
    <row r="62" spans="1:5" ht="24.95" customHeight="1">
      <c r="A62" s="48" t="s">
        <v>7</v>
      </c>
      <c r="B62" s="49" t="s">
        <v>383</v>
      </c>
      <c r="C62" s="263">
        <v>184.33810999999997</v>
      </c>
      <c r="D62" s="273">
        <v>54.45</v>
      </c>
      <c r="E62" s="132">
        <f>C62/D62</f>
        <v>3.3854565656565652</v>
      </c>
    </row>
    <row r="63" spans="1:5" ht="24.95" hidden="1" customHeight="1">
      <c r="A63" s="386" t="s">
        <v>118</v>
      </c>
      <c r="B63" s="387"/>
      <c r="C63" s="387"/>
      <c r="D63" s="387"/>
      <c r="E63" s="388"/>
    </row>
    <row r="64" spans="1:5" ht="90.75" hidden="1" customHeight="1">
      <c r="A64" s="10" t="s">
        <v>119</v>
      </c>
      <c r="B64" s="34" t="s">
        <v>79</v>
      </c>
      <c r="C64" s="360" t="s">
        <v>3</v>
      </c>
      <c r="D64" s="360">
        <v>-4.9000000000000004</v>
      </c>
      <c r="E64" s="162"/>
    </row>
    <row r="65" spans="1:5" ht="24.95" hidden="1" customHeight="1">
      <c r="A65" s="21" t="s">
        <v>80</v>
      </c>
      <c r="B65" s="50"/>
      <c r="C65" s="51"/>
      <c r="D65" s="51"/>
      <c r="E65" s="51"/>
    </row>
    <row r="66" spans="1:5" ht="24.95" hidden="1" customHeight="1">
      <c r="A66" s="19" t="s">
        <v>120</v>
      </c>
      <c r="B66" s="16" t="s">
        <v>36</v>
      </c>
      <c r="C66" s="361">
        <v>29657</v>
      </c>
      <c r="D66" s="361">
        <v>29969</v>
      </c>
      <c r="E66" s="132">
        <f>C66/D66</f>
        <v>0.98958924221695754</v>
      </c>
    </row>
    <row r="67" spans="1:5" ht="24.95" hidden="1" customHeight="1">
      <c r="A67" s="51" t="s">
        <v>121</v>
      </c>
      <c r="B67" s="16" t="s">
        <v>11</v>
      </c>
      <c r="C67" s="362">
        <f>C66/63918*100</f>
        <v>46.398510591695604</v>
      </c>
      <c r="D67" s="362">
        <f>D66/63918*100</f>
        <v>46.886636002378047</v>
      </c>
      <c r="E67" s="132"/>
    </row>
    <row r="68" spans="1:5" ht="24.95" hidden="1" customHeight="1">
      <c r="A68" s="19" t="s">
        <v>122</v>
      </c>
      <c r="B68" s="16" t="s">
        <v>36</v>
      </c>
      <c r="C68" s="361">
        <v>33676</v>
      </c>
      <c r="D68" s="361">
        <v>33949</v>
      </c>
      <c r="E68" s="132">
        <f t="shared" ref="E68:E77" si="1">C68/D68</f>
        <v>0.99195852602433066</v>
      </c>
    </row>
    <row r="69" spans="1:5" ht="24.95" hidden="1" customHeight="1">
      <c r="A69" s="19" t="s">
        <v>123</v>
      </c>
      <c r="B69" s="16" t="s">
        <v>11</v>
      </c>
      <c r="C69" s="362">
        <f>C68/63918*100</f>
        <v>52.686254263274826</v>
      </c>
      <c r="D69" s="362">
        <f>D68/63918*100</f>
        <v>53.113363997621953</v>
      </c>
      <c r="E69" s="132"/>
    </row>
    <row r="70" spans="1:5" ht="24.95" hidden="1" customHeight="1">
      <c r="A70" s="21" t="s">
        <v>62</v>
      </c>
      <c r="B70" s="16"/>
      <c r="C70" s="51"/>
      <c r="D70" s="51"/>
      <c r="E70" s="132"/>
    </row>
    <row r="71" spans="1:5" ht="24.95" hidden="1" customHeight="1">
      <c r="A71" s="19" t="s">
        <v>124</v>
      </c>
      <c r="B71" s="16" t="s">
        <v>36</v>
      </c>
      <c r="C71" s="361">
        <v>15153</v>
      </c>
      <c r="D71" s="361">
        <v>15288</v>
      </c>
      <c r="E71" s="132">
        <f t="shared" si="1"/>
        <v>0.9911695447409733</v>
      </c>
    </row>
    <row r="72" spans="1:5" ht="24.95" hidden="1" customHeight="1">
      <c r="A72" s="51" t="s">
        <v>121</v>
      </c>
      <c r="B72" s="16" t="s">
        <v>11</v>
      </c>
      <c r="C72" s="362">
        <f>C71/63333*100</f>
        <v>23.925915399554736</v>
      </c>
      <c r="D72" s="362">
        <f>D71/63918*100</f>
        <v>23.918145123439409</v>
      </c>
      <c r="E72" s="132"/>
    </row>
    <row r="73" spans="1:5" ht="24.95" hidden="1" customHeight="1">
      <c r="A73" s="19" t="s">
        <v>125</v>
      </c>
      <c r="B73" s="16" t="s">
        <v>36</v>
      </c>
      <c r="C73" s="361">
        <v>33848</v>
      </c>
      <c r="D73" s="361">
        <v>34429</v>
      </c>
      <c r="E73" s="132">
        <f t="shared" si="1"/>
        <v>0.98312469139388303</v>
      </c>
    </row>
    <row r="74" spans="1:5" ht="24.95" hidden="1" customHeight="1">
      <c r="A74" s="51" t="s">
        <v>121</v>
      </c>
      <c r="B74" s="16" t="s">
        <v>11</v>
      </c>
      <c r="C74" s="362">
        <f>C73/63333*100</f>
        <v>53.444491813114801</v>
      </c>
      <c r="D74" s="362">
        <f>D73/63918*100</f>
        <v>53.864326167902618</v>
      </c>
      <c r="E74" s="132"/>
    </row>
    <row r="75" spans="1:5" ht="24.95" hidden="1" customHeight="1">
      <c r="A75" s="19" t="s">
        <v>126</v>
      </c>
      <c r="B75" s="16" t="s">
        <v>36</v>
      </c>
      <c r="C75" s="361">
        <v>14332</v>
      </c>
      <c r="D75" s="361">
        <v>14201</v>
      </c>
      <c r="E75" s="132">
        <f t="shared" si="1"/>
        <v>1.0092247024857404</v>
      </c>
    </row>
    <row r="76" spans="1:5" ht="24.95" hidden="1" customHeight="1">
      <c r="A76" s="51" t="s">
        <v>121</v>
      </c>
      <c r="B76" s="16" t="s">
        <v>11</v>
      </c>
      <c r="C76" s="362">
        <f>C75/63333*100</f>
        <v>22.629592787330459</v>
      </c>
      <c r="D76" s="362">
        <f>D75/63918*100</f>
        <v>22.217528708657969</v>
      </c>
      <c r="E76" s="132"/>
    </row>
    <row r="77" spans="1:5" ht="42.75" hidden="1" customHeight="1">
      <c r="A77" s="23" t="s">
        <v>127</v>
      </c>
      <c r="B77" s="16" t="s">
        <v>79</v>
      </c>
      <c r="C77" s="51" t="s">
        <v>3</v>
      </c>
      <c r="D77" s="51">
        <v>-276</v>
      </c>
      <c r="E77" s="132" t="e">
        <f t="shared" si="1"/>
        <v>#VALUE!</v>
      </c>
    </row>
    <row r="78" spans="1:5" ht="43.5" hidden="1" customHeight="1">
      <c r="A78" s="23" t="s">
        <v>21</v>
      </c>
      <c r="B78" s="16" t="s">
        <v>11</v>
      </c>
      <c r="C78" s="362">
        <f>45400/63333*100</f>
        <v>71.68458781362007</v>
      </c>
      <c r="D78" s="362">
        <f>45686/63918*100</f>
        <v>71.475953565505804</v>
      </c>
      <c r="E78" s="132"/>
    </row>
    <row r="79" spans="1:5" ht="48.75" hidden="1" customHeight="1">
      <c r="A79" s="23" t="s">
        <v>128</v>
      </c>
      <c r="B79" s="49" t="s">
        <v>11</v>
      </c>
      <c r="C79" s="363">
        <f>17933/63333*100</f>
        <v>28.31541218637993</v>
      </c>
      <c r="D79" s="363">
        <f>18232/63918*100</f>
        <v>28.524046434494192</v>
      </c>
      <c r="E79" s="132"/>
    </row>
    <row r="80" spans="1:5" ht="24.95" hidden="1" customHeight="1">
      <c r="A80" s="389" t="s">
        <v>129</v>
      </c>
      <c r="B80" s="390"/>
      <c r="C80" s="390"/>
      <c r="D80" s="390"/>
      <c r="E80" s="391"/>
    </row>
    <row r="81" spans="1:5" ht="24.95" hidden="1" customHeight="1">
      <c r="A81" s="53" t="s">
        <v>130</v>
      </c>
      <c r="B81" s="54" t="s">
        <v>20</v>
      </c>
      <c r="C81" s="364">
        <v>63.332999999999998</v>
      </c>
      <c r="D81" s="364">
        <v>63.917999999999999</v>
      </c>
      <c r="E81" s="162">
        <f>C81/D81</f>
        <v>0.99084764854970431</v>
      </c>
    </row>
    <row r="82" spans="1:5" ht="24.95" hidden="1" customHeight="1">
      <c r="A82" s="10" t="s">
        <v>131</v>
      </c>
      <c r="B82" s="34" t="s">
        <v>36</v>
      </c>
      <c r="C82" s="365"/>
      <c r="D82" s="365"/>
      <c r="E82" s="162"/>
    </row>
    <row r="83" spans="1:5" ht="24.95" hidden="1" customHeight="1">
      <c r="A83" s="21" t="s">
        <v>132</v>
      </c>
      <c r="B83" s="16" t="s">
        <v>36</v>
      </c>
      <c r="C83" s="366">
        <v>19.327999999999999</v>
      </c>
      <c r="D83" s="367">
        <v>19.399999999999999</v>
      </c>
      <c r="E83" s="162">
        <f>C83/D83</f>
        <v>0.99628865979381442</v>
      </c>
    </row>
    <row r="84" spans="1:5" ht="24.95" hidden="1" customHeight="1">
      <c r="A84" s="19" t="s">
        <v>133</v>
      </c>
      <c r="B84" s="16" t="s">
        <v>36</v>
      </c>
      <c r="C84" s="366">
        <v>18.204999999999998</v>
      </c>
      <c r="D84" s="367">
        <v>18.3</v>
      </c>
      <c r="E84" s="162">
        <f>C84/D84</f>
        <v>0.99480874316939882</v>
      </c>
    </row>
    <row r="85" spans="1:5" ht="24.95" hidden="1" customHeight="1">
      <c r="A85" s="21" t="s">
        <v>45</v>
      </c>
      <c r="B85" s="16" t="s">
        <v>36</v>
      </c>
      <c r="C85" s="367" t="s">
        <v>3</v>
      </c>
      <c r="D85" s="367" t="s">
        <v>3</v>
      </c>
      <c r="E85" s="162"/>
    </row>
    <row r="86" spans="1:5" ht="24.95" hidden="1" customHeight="1">
      <c r="A86" s="21" t="s">
        <v>134</v>
      </c>
      <c r="B86" s="16" t="s">
        <v>36</v>
      </c>
      <c r="C86" s="367" t="s">
        <v>3</v>
      </c>
      <c r="D86" s="367" t="s">
        <v>3</v>
      </c>
      <c r="E86" s="162"/>
    </row>
    <row r="87" spans="1:5" ht="24.95" hidden="1" customHeight="1">
      <c r="A87" s="15" t="s">
        <v>135</v>
      </c>
      <c r="B87" s="55" t="s">
        <v>36</v>
      </c>
      <c r="C87" s="368">
        <v>0.55000000000000004</v>
      </c>
      <c r="D87" s="367">
        <v>0.58499999999999996</v>
      </c>
      <c r="E87" s="162">
        <f>C87/D87</f>
        <v>0.94017094017094027</v>
      </c>
    </row>
    <row r="88" spans="1:5" ht="64.5" hidden="1" customHeight="1">
      <c r="A88" s="21" t="s">
        <v>28</v>
      </c>
      <c r="B88" s="16" t="s">
        <v>11</v>
      </c>
      <c r="C88" s="367">
        <v>5.9</v>
      </c>
      <c r="D88" s="367">
        <v>6.35</v>
      </c>
      <c r="E88" s="22"/>
    </row>
    <row r="89" spans="1:5" ht="45" hidden="1" customHeight="1">
      <c r="A89" s="15" t="s">
        <v>85</v>
      </c>
      <c r="B89" s="16" t="s">
        <v>11</v>
      </c>
      <c r="C89" s="367">
        <v>0.8</v>
      </c>
      <c r="D89" s="367">
        <v>1.1000000000000001</v>
      </c>
      <c r="E89" s="22"/>
    </row>
    <row r="90" spans="1:5" ht="45.75" hidden="1" customHeight="1">
      <c r="A90" s="15" t="s">
        <v>86</v>
      </c>
      <c r="B90" s="16" t="s">
        <v>11</v>
      </c>
      <c r="C90" s="366">
        <v>0.6</v>
      </c>
      <c r="D90" s="367">
        <v>0.65</v>
      </c>
      <c r="E90" s="22"/>
    </row>
    <row r="91" spans="1:5" ht="31.5" hidden="1" customHeight="1">
      <c r="A91" s="15" t="s">
        <v>87</v>
      </c>
      <c r="B91" s="16" t="s">
        <v>11</v>
      </c>
      <c r="C91" s="366">
        <v>0.2</v>
      </c>
      <c r="D91" s="367">
        <v>0.45</v>
      </c>
      <c r="E91" s="22"/>
    </row>
    <row r="92" spans="1:5" ht="24.95" hidden="1" customHeight="1">
      <c r="A92" s="19" t="s">
        <v>88</v>
      </c>
      <c r="B92" s="16" t="s">
        <v>11</v>
      </c>
      <c r="C92" s="367">
        <v>0</v>
      </c>
      <c r="D92" s="367">
        <v>0</v>
      </c>
      <c r="E92" s="22"/>
    </row>
    <row r="93" spans="1:5" ht="24.95" hidden="1" customHeight="1">
      <c r="A93" s="20" t="s">
        <v>4</v>
      </c>
      <c r="B93" s="16" t="s">
        <v>11</v>
      </c>
      <c r="C93" s="367">
        <v>0</v>
      </c>
      <c r="D93" s="367">
        <v>0</v>
      </c>
      <c r="E93" s="22"/>
    </row>
    <row r="94" spans="1:5" ht="24.95" hidden="1" customHeight="1">
      <c r="A94" s="20" t="s">
        <v>5</v>
      </c>
      <c r="B94" s="16" t="s">
        <v>11</v>
      </c>
      <c r="C94" s="366">
        <v>0.68</v>
      </c>
      <c r="D94" s="367">
        <v>0.68</v>
      </c>
      <c r="E94" s="22"/>
    </row>
    <row r="95" spans="1:5" ht="24.95" hidden="1" customHeight="1">
      <c r="A95" s="15" t="s">
        <v>89</v>
      </c>
      <c r="B95" s="16" t="s">
        <v>11</v>
      </c>
      <c r="C95" s="367">
        <v>0</v>
      </c>
      <c r="D95" s="367">
        <v>0</v>
      </c>
      <c r="E95" s="22"/>
    </row>
    <row r="96" spans="1:5" ht="52.5" hidden="1" customHeight="1">
      <c r="A96" s="15" t="s">
        <v>90</v>
      </c>
      <c r="B96" s="16" t="s">
        <v>11</v>
      </c>
      <c r="C96" s="367">
        <v>0.02</v>
      </c>
      <c r="D96" s="367">
        <v>0.4</v>
      </c>
      <c r="E96" s="22"/>
    </row>
    <row r="97" spans="1:5" ht="24.95" hidden="1" customHeight="1">
      <c r="A97" s="20" t="s">
        <v>136</v>
      </c>
      <c r="B97" s="16" t="s">
        <v>11</v>
      </c>
      <c r="C97" s="366">
        <v>0.25</v>
      </c>
      <c r="D97" s="367">
        <v>0.25</v>
      </c>
      <c r="E97" s="22"/>
    </row>
    <row r="98" spans="1:5" ht="24.95" hidden="1" customHeight="1">
      <c r="A98" s="19" t="s">
        <v>114</v>
      </c>
      <c r="B98" s="13" t="s">
        <v>11</v>
      </c>
      <c r="C98" s="366">
        <v>1.94</v>
      </c>
      <c r="D98" s="366">
        <v>1.93</v>
      </c>
      <c r="E98" s="22"/>
    </row>
    <row r="99" spans="1:5" ht="24.95" hidden="1" customHeight="1">
      <c r="A99" s="19" t="s">
        <v>92</v>
      </c>
      <c r="B99" s="13" t="s">
        <v>11</v>
      </c>
      <c r="C99" s="369">
        <v>4.8000000000000001E-2</v>
      </c>
      <c r="D99" s="367">
        <v>0.03</v>
      </c>
      <c r="E99" s="52"/>
    </row>
    <row r="100" spans="1:5" ht="24.95" hidden="1" customHeight="1">
      <c r="A100" s="19" t="s">
        <v>93</v>
      </c>
      <c r="B100" s="13" t="s">
        <v>11</v>
      </c>
      <c r="C100" s="367">
        <v>0.09</v>
      </c>
      <c r="D100" s="367">
        <v>0.09</v>
      </c>
      <c r="E100" s="52"/>
    </row>
    <row r="101" spans="1:5" ht="24.95" hidden="1" customHeight="1">
      <c r="A101" s="20" t="s">
        <v>78</v>
      </c>
      <c r="B101" s="13" t="s">
        <v>11</v>
      </c>
      <c r="C101" s="366">
        <v>1.272</v>
      </c>
      <c r="D101" s="366">
        <v>1.87</v>
      </c>
      <c r="E101" s="52"/>
    </row>
    <row r="102" spans="1:5" ht="80.25" hidden="1" customHeight="1">
      <c r="A102" s="56" t="s">
        <v>137</v>
      </c>
      <c r="B102" s="49" t="s">
        <v>11</v>
      </c>
      <c r="C102" s="365">
        <v>5.82</v>
      </c>
      <c r="D102" s="365">
        <v>5.8</v>
      </c>
      <c r="E102" s="52"/>
    </row>
    <row r="103" spans="1:5" ht="24.95" customHeight="1">
      <c r="A103" s="389" t="s">
        <v>138</v>
      </c>
      <c r="B103" s="390"/>
      <c r="C103" s="390"/>
      <c r="D103" s="390"/>
      <c r="E103" s="391"/>
    </row>
    <row r="104" spans="1:5" ht="24.95" customHeight="1">
      <c r="A104" s="21" t="s">
        <v>139</v>
      </c>
      <c r="B104" s="16" t="s">
        <v>20</v>
      </c>
      <c r="C104" s="275">
        <v>15.392212222222222</v>
      </c>
      <c r="D104" s="275">
        <v>15.811760000000001</v>
      </c>
      <c r="E104" s="132">
        <f>C104/D104</f>
        <v>0.97346609246676019</v>
      </c>
    </row>
    <row r="105" spans="1:5" ht="24.95" customHeight="1">
      <c r="A105" s="10" t="s">
        <v>30</v>
      </c>
      <c r="B105" s="57"/>
      <c r="C105" s="276"/>
      <c r="D105" s="276"/>
      <c r="E105" s="18"/>
    </row>
    <row r="106" spans="1:5" ht="42" customHeight="1">
      <c r="A106" s="15" t="s">
        <v>377</v>
      </c>
      <c r="B106" s="13" t="s">
        <v>20</v>
      </c>
      <c r="C106" s="255">
        <v>0.57274000000000003</v>
      </c>
      <c r="D106" s="255">
        <v>0.66800000000000004</v>
      </c>
      <c r="E106" s="132">
        <f t="shared" ref="E106:E127" si="2">C106/D106</f>
        <v>0.85739520958083837</v>
      </c>
    </row>
    <row r="107" spans="1:5" ht="54" customHeight="1">
      <c r="A107" s="312" t="s">
        <v>86</v>
      </c>
      <c r="B107" s="13" t="s">
        <v>20</v>
      </c>
      <c r="C107" s="255">
        <v>0.11</v>
      </c>
      <c r="D107" s="255">
        <v>0.11799999999999999</v>
      </c>
      <c r="E107" s="132">
        <f t="shared" si="2"/>
        <v>0.93220338983050854</v>
      </c>
    </row>
    <row r="108" spans="1:5" ht="24.95" customHeight="1">
      <c r="A108" s="312" t="s">
        <v>87</v>
      </c>
      <c r="B108" s="16" t="s">
        <v>20</v>
      </c>
      <c r="C108" s="255">
        <v>0.46273999999999998</v>
      </c>
      <c r="D108" s="255">
        <v>0.55000000000000004</v>
      </c>
      <c r="E108" s="132">
        <f t="shared" si="2"/>
        <v>0.8413454545454544</v>
      </c>
    </row>
    <row r="109" spans="1:5" ht="24.95" customHeight="1">
      <c r="A109" s="313" t="s">
        <v>88</v>
      </c>
      <c r="B109" s="16" t="s">
        <v>20</v>
      </c>
      <c r="C109" s="255"/>
      <c r="D109" s="255"/>
      <c r="E109" s="132"/>
    </row>
    <row r="110" spans="1:5" ht="24.95" customHeight="1">
      <c r="A110" s="20" t="s">
        <v>4</v>
      </c>
      <c r="B110" s="16" t="s">
        <v>20</v>
      </c>
      <c r="C110" s="255">
        <v>0.2742</v>
      </c>
      <c r="D110" s="255">
        <v>0.21799999999999997</v>
      </c>
      <c r="E110" s="132">
        <f t="shared" si="2"/>
        <v>1.2577981651376149</v>
      </c>
    </row>
    <row r="111" spans="1:5" ht="24.95" customHeight="1">
      <c r="A111" s="20" t="s">
        <v>5</v>
      </c>
      <c r="B111" s="16" t="s">
        <v>20</v>
      </c>
      <c r="C111" s="255">
        <v>2.4509488888888891</v>
      </c>
      <c r="D111" s="255">
        <v>2.6349999999999998</v>
      </c>
      <c r="E111" s="132">
        <f t="shared" si="2"/>
        <v>0.93015138098250072</v>
      </c>
    </row>
    <row r="112" spans="1:5" ht="48" customHeight="1">
      <c r="A112" s="15" t="s">
        <v>89</v>
      </c>
      <c r="B112" s="16" t="s">
        <v>20</v>
      </c>
      <c r="C112" s="255">
        <v>0.76019999999999999</v>
      </c>
      <c r="D112" s="255">
        <v>0.86509999999999998</v>
      </c>
      <c r="E112" s="132">
        <f t="shared" si="2"/>
        <v>0.87874234192578893</v>
      </c>
    </row>
    <row r="113" spans="1:5" ht="57.75" customHeight="1">
      <c r="A113" s="15" t="s">
        <v>90</v>
      </c>
      <c r="B113" s="16" t="s">
        <v>20</v>
      </c>
      <c r="C113" s="255">
        <v>0.28254444444444443</v>
      </c>
      <c r="D113" s="255">
        <v>0.153</v>
      </c>
      <c r="E113" s="132">
        <f t="shared" si="2"/>
        <v>1.8466957153231662</v>
      </c>
    </row>
    <row r="114" spans="1:5" ht="24.95" customHeight="1">
      <c r="A114" s="20" t="s">
        <v>136</v>
      </c>
      <c r="B114" s="16" t="s">
        <v>20</v>
      </c>
      <c r="C114" s="255">
        <v>0.17530000000000001</v>
      </c>
      <c r="D114" s="255">
        <v>0.16300000000000001</v>
      </c>
      <c r="E114" s="132">
        <f t="shared" si="2"/>
        <v>1.0754601226993865</v>
      </c>
    </row>
    <row r="115" spans="1:5" ht="24.95" customHeight="1">
      <c r="A115" s="19" t="s">
        <v>114</v>
      </c>
      <c r="B115" s="16" t="s">
        <v>20</v>
      </c>
      <c r="C115" s="255">
        <v>0.35528888888888882</v>
      </c>
      <c r="D115" s="255">
        <v>0.41410000000000002</v>
      </c>
      <c r="E115" s="132">
        <f t="shared" si="2"/>
        <v>0.85797848077490657</v>
      </c>
    </row>
    <row r="116" spans="1:5" ht="24.95" customHeight="1">
      <c r="A116" s="19" t="s">
        <v>92</v>
      </c>
      <c r="B116" s="16" t="s">
        <v>20</v>
      </c>
      <c r="C116" s="255">
        <v>2.4528999999999996</v>
      </c>
      <c r="D116" s="255">
        <v>2.52921</v>
      </c>
      <c r="E116" s="132">
        <f t="shared" si="2"/>
        <v>0.96982852353106297</v>
      </c>
    </row>
    <row r="117" spans="1:5" ht="24.95" customHeight="1">
      <c r="A117" s="19" t="s">
        <v>93</v>
      </c>
      <c r="B117" s="16" t="s">
        <v>20</v>
      </c>
      <c r="C117" s="255">
        <v>0.19675000000000001</v>
      </c>
      <c r="D117" s="255">
        <v>0.23599999999999999</v>
      </c>
      <c r="E117" s="132">
        <f t="shared" si="2"/>
        <v>0.83368644067796616</v>
      </c>
    </row>
    <row r="118" spans="1:5" ht="48.75" customHeight="1">
      <c r="A118" s="19" t="s">
        <v>57</v>
      </c>
      <c r="B118" s="16" t="s">
        <v>20</v>
      </c>
      <c r="C118" s="255">
        <v>1.5088500000000002</v>
      </c>
      <c r="D118" s="255">
        <v>1.5176200000000002</v>
      </c>
      <c r="E118" s="132">
        <f t="shared" si="2"/>
        <v>0.99422121479685299</v>
      </c>
    </row>
    <row r="119" spans="1:5" ht="24.95" customHeight="1">
      <c r="A119" s="58" t="s">
        <v>35</v>
      </c>
      <c r="B119" s="16" t="s">
        <v>20</v>
      </c>
      <c r="C119" s="263">
        <v>3.1263999999999998</v>
      </c>
      <c r="D119" s="263">
        <v>3.1339999999999999</v>
      </c>
      <c r="E119" s="132">
        <f t="shared" si="2"/>
        <v>0.99757498404594769</v>
      </c>
    </row>
    <row r="120" spans="1:5" ht="28.5" customHeight="1">
      <c r="A120" s="58" t="s">
        <v>47</v>
      </c>
      <c r="B120" s="16" t="s">
        <v>20</v>
      </c>
      <c r="C120" s="255">
        <v>1.92717</v>
      </c>
      <c r="D120" s="255">
        <v>2.0051999999999999</v>
      </c>
      <c r="E120" s="132">
        <f t="shared" si="2"/>
        <v>0.96108617594254941</v>
      </c>
    </row>
    <row r="121" spans="1:5" ht="40.5" customHeight="1">
      <c r="A121" s="58" t="s">
        <v>78</v>
      </c>
      <c r="B121" s="13" t="s">
        <v>20</v>
      </c>
      <c r="C121" s="255">
        <v>1.3089200000000001</v>
      </c>
      <c r="D121" s="255">
        <v>1.2735300000000001</v>
      </c>
      <c r="E121" s="132">
        <f t="shared" si="2"/>
        <v>1.0277889017141333</v>
      </c>
    </row>
    <row r="122" spans="1:5" ht="78" customHeight="1">
      <c r="A122" s="59" t="s">
        <v>29</v>
      </c>
      <c r="B122" s="13" t="s">
        <v>20</v>
      </c>
      <c r="C122" s="277">
        <v>3.3943500000000002</v>
      </c>
      <c r="D122" s="277">
        <v>3.4455200000000001</v>
      </c>
      <c r="E122" s="132">
        <f t="shared" si="2"/>
        <v>0.98514883094569183</v>
      </c>
    </row>
    <row r="123" spans="1:5" ht="24.95" customHeight="1">
      <c r="A123" s="60" t="s">
        <v>43</v>
      </c>
      <c r="B123" s="57"/>
      <c r="C123" s="276"/>
      <c r="D123" s="276"/>
      <c r="E123" s="14"/>
    </row>
    <row r="124" spans="1:5" ht="24.95" customHeight="1">
      <c r="A124" s="19" t="s">
        <v>35</v>
      </c>
      <c r="B124" s="57"/>
      <c r="C124" s="278">
        <v>2.7303999999999999</v>
      </c>
      <c r="D124" s="278">
        <v>2.7833000000000001</v>
      </c>
      <c r="E124" s="132">
        <f t="shared" si="2"/>
        <v>0.98099378435669882</v>
      </c>
    </row>
    <row r="125" spans="1:5" ht="48" customHeight="1">
      <c r="A125" s="19" t="s">
        <v>372</v>
      </c>
      <c r="B125" s="16" t="s">
        <v>20</v>
      </c>
      <c r="C125" s="278">
        <v>0.22060000000000002</v>
      </c>
      <c r="D125" s="278">
        <v>0.21709999999999999</v>
      </c>
      <c r="E125" s="132">
        <f t="shared" si="2"/>
        <v>1.0161216029479503</v>
      </c>
    </row>
    <row r="126" spans="1:5" ht="25.5" customHeight="1">
      <c r="A126" s="58" t="s">
        <v>140</v>
      </c>
      <c r="B126" s="16" t="s">
        <v>20</v>
      </c>
      <c r="C126" s="276"/>
      <c r="D126" s="276"/>
      <c r="E126" s="14"/>
    </row>
    <row r="127" spans="1:5" ht="24.95" customHeight="1">
      <c r="A127" s="58" t="s">
        <v>41</v>
      </c>
      <c r="B127" s="134" t="s">
        <v>36</v>
      </c>
      <c r="C127" s="257">
        <v>0.44335000000000002</v>
      </c>
      <c r="D127" s="257">
        <v>0.44512000000000002</v>
      </c>
      <c r="E127" s="135">
        <f t="shared" si="2"/>
        <v>0.9960235442127966</v>
      </c>
    </row>
    <row r="128" spans="1:5" ht="48.75" customHeight="1">
      <c r="A128" s="61" t="s">
        <v>81</v>
      </c>
      <c r="B128" s="13" t="s">
        <v>11</v>
      </c>
      <c r="C128" s="370">
        <v>4.7699999999999996</v>
      </c>
      <c r="D128" s="279">
        <v>1.33</v>
      </c>
      <c r="E128" s="52"/>
    </row>
    <row r="129" spans="1:5" ht="24.95" customHeight="1">
      <c r="A129" s="21" t="s">
        <v>141</v>
      </c>
      <c r="B129" s="16" t="s">
        <v>82</v>
      </c>
      <c r="C129" s="295">
        <v>15146.599754570241</v>
      </c>
      <c r="D129" s="295">
        <v>14928.583998864968</v>
      </c>
      <c r="E129" s="132">
        <f t="shared" ref="E129:E158" si="3">C129/D129</f>
        <v>1.0146039139225695</v>
      </c>
    </row>
    <row r="130" spans="1:5" ht="53.25" customHeight="1">
      <c r="A130" s="21" t="s">
        <v>142</v>
      </c>
      <c r="B130" s="16" t="s">
        <v>82</v>
      </c>
      <c r="C130" s="280">
        <v>41986.994983393837</v>
      </c>
      <c r="D130" s="280">
        <v>39228.277630770455</v>
      </c>
      <c r="E130" s="132">
        <f>C130/D130</f>
        <v>1.0703247126623643</v>
      </c>
    </row>
    <row r="131" spans="1:5" ht="24.95" customHeight="1">
      <c r="A131" s="10" t="s">
        <v>30</v>
      </c>
      <c r="B131" s="57"/>
      <c r="C131" s="281"/>
      <c r="D131" s="281"/>
      <c r="E131" s="18"/>
    </row>
    <row r="132" spans="1:5" ht="48" customHeight="1">
      <c r="A132" s="15" t="s">
        <v>377</v>
      </c>
      <c r="B132" s="13" t="s">
        <v>82</v>
      </c>
      <c r="C132" s="280">
        <v>38606.58122941183</v>
      </c>
      <c r="D132" s="280">
        <v>32401.706021918428</v>
      </c>
      <c r="E132" s="132">
        <f t="shared" si="3"/>
        <v>1.1914984107101045</v>
      </c>
    </row>
    <row r="133" spans="1:5" ht="48" customHeight="1">
      <c r="A133" s="15" t="s">
        <v>86</v>
      </c>
      <c r="B133" s="13" t="s">
        <v>82</v>
      </c>
      <c r="C133" s="280">
        <v>16276.666666666668</v>
      </c>
      <c r="D133" s="280">
        <v>17689.265536723164</v>
      </c>
      <c r="E133" s="132">
        <f t="shared" si="3"/>
        <v>0.92014372404982436</v>
      </c>
    </row>
    <row r="134" spans="1:5" ht="24.95" customHeight="1">
      <c r="A134" s="15" t="s">
        <v>87</v>
      </c>
      <c r="B134" s="16" t="s">
        <v>82</v>
      </c>
      <c r="C134" s="280">
        <v>43914.725331719761</v>
      </c>
      <c r="D134" s="280">
        <v>35558.193253287594</v>
      </c>
      <c r="E134" s="132">
        <f t="shared" si="3"/>
        <v>1.2350100304283471</v>
      </c>
    </row>
    <row r="135" spans="1:5" ht="24.95" customHeight="1">
      <c r="A135" s="19" t="s">
        <v>88</v>
      </c>
      <c r="B135" s="16" t="s">
        <v>82</v>
      </c>
      <c r="C135" s="280"/>
      <c r="D135" s="280"/>
      <c r="E135" s="132"/>
    </row>
    <row r="136" spans="1:5" ht="24.95" customHeight="1">
      <c r="A136" s="20" t="s">
        <v>4</v>
      </c>
      <c r="B136" s="16" t="s">
        <v>82</v>
      </c>
      <c r="C136" s="280">
        <v>63659.635707917994</v>
      </c>
      <c r="D136" s="280">
        <v>58759.515800203873</v>
      </c>
      <c r="E136" s="132">
        <f t="shared" si="3"/>
        <v>1.0833927890824642</v>
      </c>
    </row>
    <row r="137" spans="1:5" ht="24.95" customHeight="1">
      <c r="A137" s="20" t="s">
        <v>5</v>
      </c>
      <c r="B137" s="16" t="s">
        <v>82</v>
      </c>
      <c r="C137" s="280">
        <v>38850.209488025946</v>
      </c>
      <c r="D137" s="280">
        <v>36838.918127608114</v>
      </c>
      <c r="E137" s="132">
        <f t="shared" si="3"/>
        <v>1.0545969171366765</v>
      </c>
    </row>
    <row r="138" spans="1:5" ht="42" customHeight="1">
      <c r="A138" s="15" t="s">
        <v>89</v>
      </c>
      <c r="B138" s="16" t="s">
        <v>82</v>
      </c>
      <c r="C138" s="280">
        <v>40424.961267502717</v>
      </c>
      <c r="D138" s="280">
        <v>35333.410395715335</v>
      </c>
      <c r="E138" s="132">
        <f t="shared" si="3"/>
        <v>1.144100182087286</v>
      </c>
    </row>
    <row r="139" spans="1:5" ht="48.75" customHeight="1">
      <c r="A139" s="15" t="s">
        <v>90</v>
      </c>
      <c r="B139" s="16" t="s">
        <v>82</v>
      </c>
      <c r="C139" s="280">
        <v>26992.322938377449</v>
      </c>
      <c r="D139" s="280">
        <v>29358.315177923017</v>
      </c>
      <c r="E139" s="132">
        <f t="shared" si="3"/>
        <v>0.91940980859403143</v>
      </c>
    </row>
    <row r="140" spans="1:5" ht="24.95" customHeight="1">
      <c r="A140" s="20" t="s">
        <v>136</v>
      </c>
      <c r="B140" s="16" t="s">
        <v>82</v>
      </c>
      <c r="C140" s="280">
        <v>40559.948025606893</v>
      </c>
      <c r="D140" s="280">
        <v>39379.686434901159</v>
      </c>
      <c r="E140" s="132">
        <f t="shared" si="3"/>
        <v>1.0299713303369449</v>
      </c>
    </row>
    <row r="141" spans="1:5" ht="37.5" customHeight="1">
      <c r="A141" s="19" t="s">
        <v>114</v>
      </c>
      <c r="B141" s="16" t="s">
        <v>82</v>
      </c>
      <c r="C141" s="280">
        <v>14797.278211783838</v>
      </c>
      <c r="D141" s="280">
        <v>16928.707504896829</v>
      </c>
      <c r="E141" s="132">
        <f t="shared" si="3"/>
        <v>0.87409379644036911</v>
      </c>
    </row>
    <row r="142" spans="1:5" ht="24.95" customHeight="1">
      <c r="A142" s="19" t="s">
        <v>92</v>
      </c>
      <c r="B142" s="16" t="s">
        <v>82</v>
      </c>
      <c r="C142" s="280">
        <v>66335.226783716324</v>
      </c>
      <c r="D142" s="280">
        <v>63565.390862056622</v>
      </c>
      <c r="E142" s="132">
        <f t="shared" si="3"/>
        <v>1.0435745912059367</v>
      </c>
    </row>
    <row r="143" spans="1:5" ht="24.95" customHeight="1">
      <c r="A143" s="19" t="s">
        <v>93</v>
      </c>
      <c r="B143" s="16" t="s">
        <v>82</v>
      </c>
      <c r="C143" s="280">
        <v>58572.130453197795</v>
      </c>
      <c r="D143" s="280">
        <v>55382.250470809791</v>
      </c>
      <c r="E143" s="132">
        <f t="shared" si="3"/>
        <v>1.0575975146417946</v>
      </c>
    </row>
    <row r="144" spans="1:5" ht="52.5" customHeight="1">
      <c r="A144" s="19" t="s">
        <v>57</v>
      </c>
      <c r="B144" s="16" t="s">
        <v>82</v>
      </c>
      <c r="C144" s="280">
        <v>42932.01951375771</v>
      </c>
      <c r="D144" s="280">
        <v>39792.249999633917</v>
      </c>
      <c r="E144" s="132">
        <f t="shared" si="3"/>
        <v>1.0789040457413863</v>
      </c>
    </row>
    <row r="145" spans="1:8" ht="24.95" customHeight="1">
      <c r="A145" s="58" t="s">
        <v>35</v>
      </c>
      <c r="B145" s="16" t="s">
        <v>82</v>
      </c>
      <c r="C145" s="280">
        <v>34488.005373592641</v>
      </c>
      <c r="D145" s="280">
        <v>31010.788484719571</v>
      </c>
      <c r="E145" s="132">
        <f t="shared" si="3"/>
        <v>1.1121292640007026</v>
      </c>
    </row>
    <row r="146" spans="1:8" ht="23.25" customHeight="1">
      <c r="A146" s="58" t="s">
        <v>47</v>
      </c>
      <c r="B146" s="16" t="s">
        <v>82</v>
      </c>
      <c r="C146" s="280">
        <v>36445.638112995868</v>
      </c>
      <c r="D146" s="280">
        <v>33528.521399915779</v>
      </c>
      <c r="E146" s="132">
        <f t="shared" si="3"/>
        <v>1.0870040368999814</v>
      </c>
    </row>
    <row r="147" spans="1:8" ht="24.95" customHeight="1">
      <c r="A147" s="58" t="s">
        <v>78</v>
      </c>
      <c r="B147" s="16" t="s">
        <v>82</v>
      </c>
      <c r="C147" s="280">
        <v>30263.111434069415</v>
      </c>
      <c r="D147" s="280">
        <v>30903.244586439479</v>
      </c>
      <c r="E147" s="132">
        <f t="shared" si="3"/>
        <v>0.97928589179108527</v>
      </c>
    </row>
    <row r="148" spans="1:8" ht="81" customHeight="1">
      <c r="A148" s="59" t="s">
        <v>29</v>
      </c>
      <c r="B148" s="16" t="s">
        <v>82</v>
      </c>
      <c r="C148" s="282">
        <v>35750.604853449491</v>
      </c>
      <c r="D148" s="282">
        <v>32026.742945425005</v>
      </c>
      <c r="E148" s="132">
        <f t="shared" si="3"/>
        <v>1.1162735128692329</v>
      </c>
    </row>
    <row r="149" spans="1:8" ht="24.95" customHeight="1">
      <c r="A149" s="60" t="s">
        <v>43</v>
      </c>
      <c r="B149" s="16" t="s">
        <v>82</v>
      </c>
      <c r="C149" s="280"/>
      <c r="D149" s="280"/>
      <c r="E149" s="132"/>
    </row>
    <row r="150" spans="1:8" ht="24.95" customHeight="1">
      <c r="A150" s="19" t="s">
        <v>35</v>
      </c>
      <c r="B150" s="16"/>
      <c r="C150" s="280">
        <v>34473.312823517932</v>
      </c>
      <c r="D150" s="280">
        <v>30988.231395984789</v>
      </c>
      <c r="E150" s="132">
        <f t="shared" si="3"/>
        <v>1.1124646767670876</v>
      </c>
    </row>
    <row r="151" spans="1:8" ht="39.75" customHeight="1">
      <c r="A151" s="19" t="s">
        <v>372</v>
      </c>
      <c r="B151" s="16" t="s">
        <v>82</v>
      </c>
      <c r="C151" s="280">
        <v>36674.775863805778</v>
      </c>
      <c r="D151" s="280">
        <v>36038.180050156101</v>
      </c>
      <c r="E151" s="132">
        <f t="shared" si="3"/>
        <v>1.017664482855785</v>
      </c>
    </row>
    <row r="152" spans="1:8" ht="27" customHeight="1">
      <c r="A152" s="58" t="s">
        <v>140</v>
      </c>
      <c r="B152" s="16" t="s">
        <v>82</v>
      </c>
      <c r="C152" s="280"/>
      <c r="D152" s="280"/>
      <c r="E152" s="132"/>
    </row>
    <row r="153" spans="1:8" ht="24.95" customHeight="1">
      <c r="A153" s="58" t="s">
        <v>41</v>
      </c>
      <c r="B153" s="16" t="s">
        <v>82</v>
      </c>
      <c r="C153" s="280">
        <v>44335.250554490427</v>
      </c>
      <c r="D153" s="280">
        <v>38333.889987219423</v>
      </c>
      <c r="E153" s="132">
        <f t="shared" si="3"/>
        <v>1.1565549587916035</v>
      </c>
    </row>
    <row r="154" spans="1:8" ht="24.95" customHeight="1">
      <c r="A154" s="62" t="s">
        <v>33</v>
      </c>
      <c r="B154" s="16" t="s">
        <v>75</v>
      </c>
      <c r="C154" s="257">
        <v>48.59887599999999</v>
      </c>
      <c r="D154" s="257">
        <v>88.051237999999984</v>
      </c>
      <c r="E154" s="132">
        <f t="shared" si="3"/>
        <v>0.55193858830241549</v>
      </c>
    </row>
    <row r="155" spans="1:8" ht="24.95" customHeight="1">
      <c r="A155" s="63" t="s">
        <v>32</v>
      </c>
      <c r="B155" s="16" t="s">
        <v>75</v>
      </c>
      <c r="C155" s="280">
        <v>5816.4546362199999</v>
      </c>
      <c r="D155" s="280">
        <v>5582.4129999999996</v>
      </c>
      <c r="E155" s="132">
        <f t="shared" si="3"/>
        <v>1.0419248157060397</v>
      </c>
      <c r="F155" s="152"/>
      <c r="G155" s="153"/>
      <c r="H155" s="371"/>
    </row>
    <row r="156" spans="1:8" ht="51.75" customHeight="1">
      <c r="A156" s="23" t="s">
        <v>393</v>
      </c>
      <c r="B156" s="16" t="s">
        <v>82</v>
      </c>
      <c r="C156" s="295">
        <v>12007.666666666666</v>
      </c>
      <c r="D156" s="280">
        <v>11444</v>
      </c>
      <c r="E156" s="132">
        <f t="shared" si="3"/>
        <v>1.0492543399743679</v>
      </c>
      <c r="G156" s="371"/>
    </row>
    <row r="157" spans="1:8" ht="24.95" customHeight="1">
      <c r="A157" s="21" t="s">
        <v>143</v>
      </c>
      <c r="B157" s="16" t="s">
        <v>144</v>
      </c>
      <c r="C157" s="283">
        <v>1.2614107449049421</v>
      </c>
      <c r="D157" s="283">
        <v>1.3044900383489137</v>
      </c>
      <c r="E157" s="132">
        <f t="shared" si="3"/>
        <v>0.96697614226437723</v>
      </c>
    </row>
    <row r="158" spans="1:8" ht="42.75" customHeight="1">
      <c r="A158" s="21" t="s">
        <v>145</v>
      </c>
      <c r="B158" s="16" t="s">
        <v>36</v>
      </c>
      <c r="C158" s="296">
        <v>12.252000000000001</v>
      </c>
      <c r="D158" s="284">
        <v>13.202</v>
      </c>
      <c r="E158" s="132">
        <f t="shared" si="3"/>
        <v>0.92804120587789729</v>
      </c>
    </row>
    <row r="159" spans="1:8" ht="42" customHeight="1">
      <c r="A159" s="21" t="s">
        <v>146</v>
      </c>
      <c r="B159" s="16" t="s">
        <v>11</v>
      </c>
      <c r="C159" s="296">
        <v>19.819149452433717</v>
      </c>
      <c r="D159" s="284">
        <v>21</v>
      </c>
      <c r="E159" s="132"/>
    </row>
    <row r="160" spans="1:8" ht="24.95" customHeight="1">
      <c r="A160" s="21" t="s">
        <v>44</v>
      </c>
      <c r="B160" s="49" t="s">
        <v>147</v>
      </c>
      <c r="C160" s="280">
        <v>0</v>
      </c>
      <c r="D160" s="280">
        <v>0</v>
      </c>
      <c r="E160" s="132"/>
    </row>
    <row r="161" spans="1:7" ht="24.95" customHeight="1">
      <c r="A161" s="64" t="s">
        <v>148</v>
      </c>
      <c r="B161" s="49" t="s">
        <v>147</v>
      </c>
      <c r="C161" s="285">
        <v>0</v>
      </c>
      <c r="D161" s="285">
        <v>0</v>
      </c>
      <c r="E161" s="145"/>
    </row>
    <row r="162" spans="1:7" ht="18.75">
      <c r="A162" s="65"/>
      <c r="B162" s="66"/>
      <c r="C162" s="372"/>
      <c r="D162" s="372"/>
      <c r="E162" s="67"/>
    </row>
    <row r="163" spans="1:7" ht="42" customHeight="1">
      <c r="A163" s="392" t="s">
        <v>149</v>
      </c>
      <c r="B163" s="392"/>
      <c r="C163" s="392"/>
      <c r="D163" s="392"/>
      <c r="E163" s="392"/>
    </row>
    <row r="164" spans="1:7">
      <c r="A164" s="1" t="s">
        <v>394</v>
      </c>
    </row>
    <row r="165" spans="1:7">
      <c r="A165" s="1" t="s">
        <v>432</v>
      </c>
    </row>
    <row r="167" spans="1:7" ht="15.75">
      <c r="A167" s="2"/>
      <c r="B167" s="2"/>
      <c r="C167" s="373"/>
      <c r="D167" s="287"/>
      <c r="E167" s="286"/>
      <c r="F167" s="237"/>
    </row>
    <row r="168" spans="1:7" ht="15.75">
      <c r="A168" s="3"/>
      <c r="B168" s="4"/>
      <c r="C168" s="374"/>
      <c r="D168" s="289"/>
      <c r="E168" s="225"/>
      <c r="F168" s="311"/>
    </row>
    <row r="169" spans="1:7" ht="15.75">
      <c r="A169" s="3"/>
      <c r="B169" s="3"/>
      <c r="C169" s="375"/>
      <c r="D169" s="227"/>
      <c r="E169" s="226"/>
      <c r="F169" s="311"/>
    </row>
    <row r="170" spans="1:7" ht="15.75">
      <c r="A170" s="3"/>
      <c r="B170" s="3"/>
      <c r="C170" s="375"/>
      <c r="D170" s="227"/>
      <c r="E170" s="226"/>
      <c r="F170" s="237"/>
    </row>
    <row r="171" spans="1:7" ht="15.75">
      <c r="A171" s="3"/>
      <c r="B171" s="3"/>
      <c r="C171" s="375"/>
      <c r="D171" s="227"/>
      <c r="E171" s="226"/>
      <c r="F171" s="237"/>
      <c r="G171" s="227"/>
    </row>
    <row r="172" spans="1:7" ht="15.75">
      <c r="A172" s="3"/>
      <c r="B172" s="3"/>
      <c r="C172" s="375"/>
      <c r="D172" s="227"/>
      <c r="E172" s="226"/>
      <c r="F172" s="237"/>
    </row>
    <row r="173" spans="1:7" ht="15.75">
      <c r="A173" s="3"/>
      <c r="B173" s="3"/>
      <c r="C173" s="375"/>
      <c r="D173" s="227"/>
      <c r="E173" s="226"/>
      <c r="F173" s="237"/>
    </row>
    <row r="174" spans="1:7" ht="15.75">
      <c r="A174" s="3"/>
      <c r="B174" s="3"/>
      <c r="C174" s="375"/>
      <c r="D174" s="227"/>
      <c r="E174" s="227"/>
      <c r="F174" s="237"/>
    </row>
    <row r="175" spans="1:7" ht="15.75">
      <c r="A175" s="3"/>
      <c r="B175" s="3"/>
      <c r="C175" s="375"/>
      <c r="D175" s="290"/>
      <c r="E175" s="228"/>
      <c r="F175" s="237"/>
    </row>
    <row r="176" spans="1:7" ht="15.75">
      <c r="A176" s="3"/>
      <c r="B176" s="3"/>
      <c r="C176" s="375"/>
      <c r="D176" s="290"/>
      <c r="E176" s="228"/>
      <c r="F176" s="237"/>
    </row>
    <row r="177" spans="1:11" ht="15.75">
      <c r="A177" s="3"/>
      <c r="B177" s="3"/>
      <c r="C177" s="375"/>
      <c r="D177" s="376"/>
      <c r="E177" s="377"/>
      <c r="F177" s="237"/>
    </row>
    <row r="178" spans="1:11" ht="15.75">
      <c r="A178" s="3"/>
      <c r="B178" s="3"/>
      <c r="C178" s="375"/>
      <c r="D178" s="378"/>
      <c r="E178" s="228"/>
      <c r="F178" s="237"/>
    </row>
    <row r="179" spans="1:11" ht="15.75">
      <c r="A179" s="3"/>
      <c r="B179" s="3"/>
      <c r="C179" s="375"/>
      <c r="D179" s="227"/>
      <c r="E179" s="226"/>
      <c r="F179" s="379"/>
    </row>
    <row r="180" spans="1:11" ht="15.75">
      <c r="A180" s="3"/>
      <c r="B180" s="3"/>
      <c r="C180" s="375"/>
      <c r="D180" s="227"/>
      <c r="E180" s="226"/>
      <c r="F180" s="379"/>
    </row>
    <row r="181" spans="1:11" ht="15.75">
      <c r="A181" s="3"/>
      <c r="B181" s="3"/>
      <c r="C181" s="380"/>
      <c r="D181" s="290"/>
      <c r="E181" s="228"/>
      <c r="F181" s="237"/>
    </row>
    <row r="182" spans="1:11" ht="15.75">
      <c r="A182" s="3"/>
      <c r="B182" s="3"/>
      <c r="C182" s="381"/>
      <c r="D182" s="290"/>
      <c r="E182" s="228"/>
      <c r="F182" s="237"/>
    </row>
    <row r="183" spans="1:11" ht="15.75">
      <c r="A183" s="3"/>
      <c r="B183" s="3"/>
      <c r="C183" s="381"/>
      <c r="D183" s="290"/>
      <c r="E183" s="228"/>
      <c r="F183" s="237"/>
    </row>
    <row r="184" spans="1:11" ht="15.75">
      <c r="A184" s="3"/>
      <c r="B184" s="3"/>
      <c r="C184" s="381"/>
      <c r="D184" s="290"/>
      <c r="E184" s="228"/>
      <c r="F184" s="237"/>
    </row>
    <row r="190" spans="1:11">
      <c r="A190" s="301"/>
      <c r="B190" s="301"/>
      <c r="C190" s="301"/>
      <c r="D190" s="301"/>
      <c r="E190" s="301"/>
      <c r="F190" s="301"/>
      <c r="G190" s="301"/>
      <c r="H190" s="301"/>
      <c r="I190" s="301"/>
      <c r="J190" s="301"/>
      <c r="K190" s="301"/>
    </row>
    <row r="191" spans="1:11">
      <c r="A191" s="301"/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</row>
    <row r="192" spans="1:11">
      <c r="A192" s="301"/>
      <c r="B192" s="301"/>
      <c r="C192" s="301"/>
      <c r="D192" s="301"/>
      <c r="E192" s="301"/>
      <c r="F192" s="301"/>
      <c r="G192" s="301"/>
      <c r="H192" s="301"/>
      <c r="I192" s="301"/>
      <c r="J192" s="301"/>
      <c r="K192" s="301"/>
    </row>
    <row r="193" spans="1:11" ht="14.25">
      <c r="A193" s="301"/>
      <c r="B193" s="382"/>
      <c r="C193" s="382"/>
      <c r="D193" s="382"/>
      <c r="E193" s="382"/>
      <c r="F193" s="382"/>
      <c r="G193" s="382"/>
      <c r="H193" s="382"/>
      <c r="I193" s="301"/>
      <c r="J193" s="301"/>
      <c r="K193" s="301"/>
    </row>
    <row r="194" spans="1:11">
      <c r="A194" s="301"/>
      <c r="B194" s="301"/>
      <c r="C194" s="301"/>
      <c r="D194" s="301"/>
      <c r="E194" s="301"/>
      <c r="F194" s="301"/>
      <c r="G194" s="301"/>
      <c r="H194" s="301"/>
      <c r="I194" s="301"/>
      <c r="J194" s="301"/>
      <c r="K194" s="301"/>
    </row>
    <row r="195" spans="1:11">
      <c r="A195" s="301"/>
      <c r="B195" s="383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1:11">
      <c r="A196" s="301"/>
      <c r="B196" s="301"/>
      <c r="C196" s="301"/>
      <c r="D196" s="301"/>
      <c r="E196" s="301"/>
      <c r="F196" s="301"/>
      <c r="G196" s="301"/>
      <c r="H196" s="301"/>
      <c r="I196" s="301"/>
      <c r="J196" s="301"/>
      <c r="K196" s="301"/>
    </row>
  </sheetData>
  <mergeCells count="10">
    <mergeCell ref="A63:E63"/>
    <mergeCell ref="A80:E80"/>
    <mergeCell ref="A103:E103"/>
    <mergeCell ref="A163:E163"/>
    <mergeCell ref="D1:E1"/>
    <mergeCell ref="D2:E2"/>
    <mergeCell ref="A3:E3"/>
    <mergeCell ref="A4:E4"/>
    <mergeCell ref="A6:E6"/>
    <mergeCell ref="A30:E30"/>
  </mergeCells>
  <pageMargins left="0.70866141732283472" right="0.70866141732283472" top="0.31496062992125984" bottom="0.15748031496062992" header="0.31496062992125984" footer="0.31496062992125984"/>
  <pageSetup paperSize="9" scale="5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6"/>
  <sheetViews>
    <sheetView view="pageBreakPreview" zoomScale="60" zoomScaleNormal="60" workbookViewId="0">
      <pane ySplit="7" topLeftCell="A8" activePane="bottomLeft" state="frozen"/>
      <selection pane="bottomLeft" activeCell="A7" sqref="A7"/>
    </sheetView>
  </sheetViews>
  <sheetFormatPr defaultRowHeight="15.75"/>
  <cols>
    <col min="1" max="1" width="39.7109375" style="68" customWidth="1"/>
    <col min="2" max="3" width="13" style="69" customWidth="1"/>
    <col min="4" max="4" width="13.85546875" style="69" customWidth="1"/>
    <col min="5" max="5" width="11.5703125" style="69" customWidth="1"/>
    <col min="6" max="6" width="13.42578125" style="165" customWidth="1"/>
    <col min="7" max="7" width="14.5703125" style="69" customWidth="1"/>
    <col min="8" max="8" width="12.85546875" style="69" customWidth="1"/>
    <col min="9" max="9" width="12.85546875" style="323" customWidth="1"/>
    <col min="10" max="10" width="12.85546875" style="324" customWidth="1"/>
    <col min="11" max="13" width="12.28515625" style="323" customWidth="1"/>
    <col min="14" max="14" width="14" style="323" customWidth="1"/>
    <col min="15" max="15" width="13.85546875" style="323" customWidth="1"/>
    <col min="16" max="16" width="14.85546875" style="323" customWidth="1"/>
    <col min="17" max="17" width="13.7109375" style="324" customWidth="1"/>
    <col min="18" max="18" width="13" style="325" customWidth="1"/>
    <col min="19" max="19" width="12.42578125" style="326" customWidth="1"/>
    <col min="20" max="20" width="10.28515625" style="324" customWidth="1"/>
    <col min="21" max="21" width="10.140625" style="324" customWidth="1"/>
    <col min="22" max="22" width="9.85546875" style="324" customWidth="1"/>
    <col min="23" max="23" width="9.140625" style="323" customWidth="1"/>
    <col min="24" max="27" width="9.140625" style="327"/>
    <col min="28" max="16384" width="9.140625" style="69"/>
  </cols>
  <sheetData>
    <row r="1" spans="1:27">
      <c r="C1" s="398" t="s">
        <v>150</v>
      </c>
      <c r="D1" s="398"/>
      <c r="E1" s="398"/>
      <c r="F1" s="398"/>
      <c r="G1" s="398"/>
      <c r="H1" s="398"/>
      <c r="I1" s="321"/>
      <c r="J1" s="322"/>
      <c r="K1" s="321"/>
      <c r="L1" s="321"/>
      <c r="M1" s="321"/>
    </row>
    <row r="2" spans="1:27" ht="6.75" customHeight="1"/>
    <row r="3" spans="1:27" ht="20.25">
      <c r="A3" s="399" t="s">
        <v>151</v>
      </c>
      <c r="B3" s="399"/>
      <c r="C3" s="399"/>
      <c r="D3" s="399"/>
      <c r="E3" s="399"/>
      <c r="F3" s="399"/>
      <c r="G3" s="399"/>
      <c r="H3" s="399"/>
      <c r="I3" s="328"/>
      <c r="J3" s="329"/>
      <c r="K3" s="328"/>
      <c r="L3" s="328"/>
      <c r="M3" s="328"/>
      <c r="N3" s="330"/>
      <c r="O3" s="330"/>
      <c r="P3" s="330"/>
      <c r="Q3" s="331"/>
      <c r="R3" s="332"/>
      <c r="S3" s="333"/>
      <c r="T3" s="331"/>
    </row>
    <row r="4" spans="1:27" ht="12.75" customHeight="1">
      <c r="A4" s="400" t="s">
        <v>419</v>
      </c>
      <c r="B4" s="400"/>
      <c r="C4" s="400"/>
      <c r="D4" s="400"/>
      <c r="E4" s="400"/>
      <c r="F4" s="400"/>
      <c r="G4" s="400"/>
      <c r="H4" s="400"/>
      <c r="I4" s="334"/>
      <c r="J4" s="335"/>
      <c r="K4" s="334"/>
      <c r="L4" s="334"/>
      <c r="M4" s="334"/>
      <c r="N4" s="330"/>
      <c r="O4" s="330"/>
      <c r="P4" s="330"/>
      <c r="Q4" s="331"/>
      <c r="R4" s="332"/>
      <c r="S4" s="333"/>
      <c r="T4" s="331"/>
    </row>
    <row r="5" spans="1:27" ht="4.5" customHeight="1">
      <c r="A5" s="163"/>
      <c r="B5" s="163"/>
      <c r="C5" s="163"/>
      <c r="D5" s="163"/>
      <c r="E5" s="163"/>
      <c r="F5" s="183"/>
      <c r="G5" s="163"/>
      <c r="H5" s="163"/>
      <c r="I5" s="334"/>
      <c r="J5" s="335"/>
      <c r="K5" s="334"/>
      <c r="L5" s="334"/>
      <c r="M5" s="334"/>
      <c r="N5" s="330"/>
      <c r="O5" s="330"/>
      <c r="P5" s="330"/>
      <c r="Q5" s="331"/>
      <c r="R5" s="332"/>
      <c r="S5" s="333"/>
      <c r="T5" s="331"/>
    </row>
    <row r="6" spans="1:27" ht="15" customHeight="1">
      <c r="A6" s="71"/>
      <c r="B6" s="70"/>
      <c r="C6" s="70"/>
      <c r="D6" s="70"/>
      <c r="E6" s="72"/>
      <c r="F6" s="166"/>
      <c r="G6" s="401" t="s">
        <v>152</v>
      </c>
      <c r="H6" s="401"/>
      <c r="I6" s="231"/>
      <c r="J6" s="232"/>
      <c r="K6" s="231"/>
      <c r="L6" s="231"/>
      <c r="M6" s="231"/>
      <c r="N6" s="330"/>
      <c r="O6" s="330"/>
      <c r="P6" s="330"/>
      <c r="Q6" s="331"/>
      <c r="R6" s="332"/>
      <c r="S6" s="333"/>
      <c r="T6" s="331"/>
    </row>
    <row r="7" spans="1:27" s="74" customFormat="1" ht="102" customHeight="1">
      <c r="A7" s="164"/>
      <c r="B7" s="73" t="s">
        <v>22</v>
      </c>
      <c r="C7" s="73" t="s">
        <v>153</v>
      </c>
      <c r="D7" s="73" t="s">
        <v>154</v>
      </c>
      <c r="E7" s="73" t="s">
        <v>155</v>
      </c>
      <c r="F7" s="167" t="s">
        <v>156</v>
      </c>
      <c r="G7" s="73" t="s">
        <v>32</v>
      </c>
      <c r="H7" s="318" t="s">
        <v>33</v>
      </c>
      <c r="I7" s="336"/>
      <c r="J7" s="336"/>
      <c r="K7" s="336"/>
      <c r="L7" s="337"/>
      <c r="M7" s="338"/>
      <c r="N7" s="337"/>
      <c r="O7" s="337"/>
      <c r="P7" s="337"/>
      <c r="Q7" s="338"/>
      <c r="R7" s="331"/>
      <c r="S7" s="333"/>
      <c r="T7" s="339"/>
      <c r="U7" s="339"/>
      <c r="V7" s="339"/>
      <c r="W7" s="323"/>
      <c r="X7" s="323"/>
      <c r="Y7" s="323"/>
      <c r="Z7" s="323"/>
      <c r="AA7" s="323"/>
    </row>
    <row r="8" spans="1:27" ht="54" customHeight="1">
      <c r="A8" s="173" t="s">
        <v>379</v>
      </c>
      <c r="B8" s="158">
        <v>1018.4155701</v>
      </c>
      <c r="C8" s="158">
        <v>1034.7410540000001</v>
      </c>
      <c r="D8" s="158">
        <v>940.02993199999992</v>
      </c>
      <c r="E8" s="158">
        <v>45.10451030000003</v>
      </c>
      <c r="F8" s="157">
        <v>572.74</v>
      </c>
      <c r="G8" s="158">
        <v>199.00380000000001</v>
      </c>
      <c r="H8" s="319">
        <v>0</v>
      </c>
      <c r="I8" s="235"/>
      <c r="J8" s="235"/>
      <c r="K8" s="235"/>
      <c r="L8" s="235"/>
      <c r="M8" s="235"/>
      <c r="N8" s="235"/>
      <c r="O8" s="235"/>
      <c r="P8" s="235"/>
      <c r="Q8" s="331"/>
      <c r="R8" s="340"/>
      <c r="S8" s="341"/>
      <c r="T8" s="331"/>
      <c r="U8" s="342"/>
    </row>
    <row r="9" spans="1:27" ht="63">
      <c r="A9" s="175" t="s">
        <v>157</v>
      </c>
      <c r="B9" s="156">
        <v>41.329000000000001</v>
      </c>
      <c r="C9" s="156">
        <v>41.329000000000001</v>
      </c>
      <c r="D9" s="156">
        <v>40.774000000000001</v>
      </c>
      <c r="E9" s="156">
        <v>0.55499999999999738</v>
      </c>
      <c r="F9" s="168">
        <v>110</v>
      </c>
      <c r="G9" s="156">
        <v>16.113900000000001</v>
      </c>
      <c r="H9" s="320">
        <v>0</v>
      </c>
      <c r="I9" s="235"/>
      <c r="J9" s="235"/>
      <c r="K9" s="235"/>
      <c r="L9" s="235"/>
      <c r="M9" s="235"/>
      <c r="N9" s="235"/>
      <c r="O9" s="235"/>
      <c r="P9" s="235"/>
      <c r="Q9" s="331"/>
      <c r="R9" s="340"/>
      <c r="S9" s="341"/>
      <c r="T9" s="331"/>
      <c r="U9" s="342"/>
    </row>
    <row r="10" spans="1:27">
      <c r="A10" s="175" t="s">
        <v>158</v>
      </c>
      <c r="B10" s="156">
        <v>977.08657010000002</v>
      </c>
      <c r="C10" s="156">
        <v>993.41205400000013</v>
      </c>
      <c r="D10" s="156">
        <v>899.25593199999992</v>
      </c>
      <c r="E10" s="156">
        <v>44.54951030000003</v>
      </c>
      <c r="F10" s="168">
        <v>462.74</v>
      </c>
      <c r="G10" s="156">
        <v>182.88990000000001</v>
      </c>
      <c r="H10" s="320">
        <v>0</v>
      </c>
      <c r="I10" s="235"/>
      <c r="J10" s="235"/>
      <c r="K10" s="235"/>
      <c r="L10" s="235"/>
      <c r="M10" s="235"/>
      <c r="N10" s="235"/>
      <c r="O10" s="235"/>
      <c r="P10" s="235"/>
      <c r="Q10" s="331"/>
      <c r="R10" s="340"/>
      <c r="S10" s="341"/>
      <c r="T10" s="331"/>
      <c r="U10" s="342"/>
    </row>
    <row r="11" spans="1:27" ht="15.75" customHeight="1">
      <c r="A11" s="179" t="s">
        <v>159</v>
      </c>
      <c r="B11" s="160">
        <v>0</v>
      </c>
      <c r="C11" s="160">
        <v>0</v>
      </c>
      <c r="D11" s="160">
        <v>0</v>
      </c>
      <c r="E11" s="160">
        <v>0</v>
      </c>
      <c r="F11" s="384">
        <v>0</v>
      </c>
      <c r="G11" s="160">
        <v>0</v>
      </c>
      <c r="H11" s="385">
        <v>0</v>
      </c>
      <c r="I11" s="235"/>
      <c r="J11" s="235"/>
      <c r="K11" s="235"/>
      <c r="L11" s="235"/>
      <c r="M11" s="235"/>
      <c r="N11" s="235"/>
      <c r="O11" s="235"/>
      <c r="P11" s="235"/>
      <c r="Q11" s="331"/>
      <c r="R11" s="340"/>
      <c r="S11" s="341"/>
      <c r="T11" s="331"/>
      <c r="U11" s="342"/>
    </row>
    <row r="12" spans="1:27" ht="31.5">
      <c r="A12" s="173" t="s">
        <v>160</v>
      </c>
      <c r="B12" s="158">
        <v>664.178</v>
      </c>
      <c r="C12" s="158">
        <v>664.178</v>
      </c>
      <c r="D12" s="158">
        <v>733.69</v>
      </c>
      <c r="E12" s="158">
        <v>-69.512</v>
      </c>
      <c r="F12" s="157">
        <v>274.2</v>
      </c>
      <c r="G12" s="158">
        <v>157.09924900000001</v>
      </c>
      <c r="H12" s="319">
        <v>0.81025999999999998</v>
      </c>
      <c r="I12" s="235"/>
      <c r="J12" s="343"/>
      <c r="K12" s="343"/>
      <c r="L12" s="235"/>
      <c r="M12" s="235"/>
      <c r="N12" s="235"/>
      <c r="O12" s="235"/>
      <c r="P12" s="235"/>
      <c r="Q12" s="331"/>
      <c r="R12" s="340"/>
      <c r="S12" s="341"/>
      <c r="T12" s="331"/>
      <c r="U12" s="342"/>
    </row>
    <row r="13" spans="1:27" ht="15.75" customHeight="1">
      <c r="A13" s="176" t="s">
        <v>161</v>
      </c>
      <c r="B13" s="171">
        <v>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235"/>
      <c r="J13" s="235"/>
      <c r="K13" s="235"/>
      <c r="L13" s="235"/>
      <c r="M13" s="235"/>
      <c r="N13" s="235"/>
      <c r="O13" s="235"/>
      <c r="P13" s="235"/>
      <c r="Q13" s="331"/>
      <c r="R13" s="340"/>
      <c r="S13" s="341"/>
      <c r="T13" s="331"/>
      <c r="U13" s="342"/>
    </row>
    <row r="14" spans="1:27" ht="31.5">
      <c r="A14" s="176" t="s">
        <v>162</v>
      </c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235"/>
      <c r="J14" s="235"/>
      <c r="K14" s="235"/>
      <c r="L14" s="235"/>
      <c r="M14" s="235"/>
      <c r="N14" s="235"/>
      <c r="O14" s="235"/>
      <c r="P14" s="235"/>
      <c r="Q14" s="331"/>
      <c r="R14" s="340"/>
      <c r="S14" s="341"/>
      <c r="T14" s="331"/>
      <c r="U14" s="342"/>
    </row>
    <row r="15" spans="1:27" ht="15.75" customHeight="1">
      <c r="A15" s="175" t="s">
        <v>163</v>
      </c>
      <c r="B15" s="156">
        <v>664.178</v>
      </c>
      <c r="C15" s="156">
        <v>664.178</v>
      </c>
      <c r="D15" s="156">
        <v>733.69</v>
      </c>
      <c r="E15" s="156">
        <v>-69.512</v>
      </c>
      <c r="F15" s="168">
        <v>251</v>
      </c>
      <c r="G15" s="156">
        <v>150.02735000000001</v>
      </c>
      <c r="H15" s="320">
        <v>0.81025999999999998</v>
      </c>
      <c r="I15" s="235"/>
      <c r="J15" s="343"/>
      <c r="K15" s="343"/>
      <c r="L15" s="235"/>
      <c r="M15" s="235"/>
      <c r="N15" s="235"/>
      <c r="O15" s="235"/>
      <c r="P15" s="235"/>
      <c r="Q15" s="331"/>
      <c r="R15" s="340"/>
      <c r="S15" s="341"/>
      <c r="T15" s="331"/>
      <c r="U15" s="342"/>
    </row>
    <row r="16" spans="1:27" ht="31.5">
      <c r="A16" s="175" t="s">
        <v>164</v>
      </c>
      <c r="B16" s="156">
        <v>0</v>
      </c>
      <c r="C16" s="156">
        <v>0</v>
      </c>
      <c r="D16" s="156">
        <v>0</v>
      </c>
      <c r="E16" s="156">
        <v>0</v>
      </c>
      <c r="F16" s="168">
        <v>23.2</v>
      </c>
      <c r="G16" s="156">
        <v>7.0718989999999993</v>
      </c>
      <c r="H16" s="320">
        <v>0</v>
      </c>
      <c r="I16" s="235"/>
      <c r="J16" s="235"/>
      <c r="K16" s="235"/>
      <c r="L16" s="235"/>
      <c r="M16" s="235"/>
      <c r="N16" s="235"/>
      <c r="O16" s="235"/>
      <c r="P16" s="235"/>
      <c r="Q16" s="331"/>
      <c r="R16" s="340"/>
      <c r="S16" s="341"/>
      <c r="T16" s="331"/>
      <c r="U16" s="342"/>
    </row>
    <row r="17" spans="1:21" ht="30.75" customHeight="1">
      <c r="A17" s="179" t="s">
        <v>165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235"/>
      <c r="J17" s="235"/>
      <c r="K17" s="235"/>
      <c r="L17" s="235"/>
      <c r="M17" s="235"/>
      <c r="N17" s="235"/>
      <c r="O17" s="235"/>
      <c r="P17" s="235"/>
      <c r="Q17" s="331"/>
      <c r="R17" s="340"/>
      <c r="S17" s="341"/>
      <c r="T17" s="331"/>
      <c r="U17" s="342"/>
    </row>
    <row r="18" spans="1:21" ht="31.5">
      <c r="A18" s="173" t="s">
        <v>166</v>
      </c>
      <c r="B18" s="158">
        <v>957.14161990000002</v>
      </c>
      <c r="C18" s="158">
        <v>1028.2371459999999</v>
      </c>
      <c r="D18" s="158">
        <v>946.23796800000002</v>
      </c>
      <c r="E18" s="158">
        <v>38.933779700000045</v>
      </c>
      <c r="F18" s="157">
        <v>2450.9488888888891</v>
      </c>
      <c r="G18" s="158">
        <v>856.97889999999995</v>
      </c>
      <c r="H18" s="319">
        <v>13.243499999999999</v>
      </c>
      <c r="I18" s="235"/>
      <c r="J18" s="235"/>
      <c r="K18" s="235"/>
      <c r="L18" s="235"/>
      <c r="M18" s="235"/>
      <c r="N18" s="235"/>
      <c r="O18" s="235"/>
      <c r="P18" s="235"/>
      <c r="Q18" s="331"/>
      <c r="R18" s="340"/>
      <c r="S18" s="341"/>
      <c r="T18" s="331"/>
      <c r="U18" s="342"/>
    </row>
    <row r="19" spans="1:21" ht="31.5">
      <c r="A19" s="175" t="s">
        <v>167</v>
      </c>
      <c r="B19" s="156">
        <v>93.525000000000006</v>
      </c>
      <c r="C19" s="156">
        <v>93.525000000000006</v>
      </c>
      <c r="D19" s="156">
        <v>90.210999999999999</v>
      </c>
      <c r="E19" s="156">
        <v>3.3140000000000072</v>
      </c>
      <c r="F19" s="168">
        <v>403</v>
      </c>
      <c r="G19" s="156">
        <v>79.567499999999995</v>
      </c>
      <c r="H19" s="320">
        <v>0</v>
      </c>
      <c r="I19" s="235"/>
      <c r="J19" s="235"/>
      <c r="K19" s="235"/>
      <c r="L19" s="235"/>
      <c r="M19" s="235"/>
      <c r="N19" s="235"/>
      <c r="O19" s="235"/>
      <c r="P19" s="235"/>
      <c r="Q19" s="331"/>
      <c r="R19" s="340"/>
      <c r="S19" s="341"/>
      <c r="T19" s="331"/>
      <c r="U19" s="342"/>
    </row>
    <row r="20" spans="1:21">
      <c r="A20" s="175" t="s">
        <v>168</v>
      </c>
      <c r="B20" s="156">
        <v>24.69</v>
      </c>
      <c r="C20" s="156">
        <v>24.69</v>
      </c>
      <c r="D20" s="156">
        <v>21.751999999999999</v>
      </c>
      <c r="E20" s="156">
        <v>2.9380000000000024</v>
      </c>
      <c r="F20" s="168">
        <v>26</v>
      </c>
      <c r="G20" s="156">
        <v>4.1710000000000003</v>
      </c>
      <c r="H20" s="320">
        <v>0</v>
      </c>
      <c r="I20" s="235"/>
      <c r="J20" s="235"/>
      <c r="K20" s="235"/>
      <c r="L20" s="235"/>
      <c r="M20" s="235"/>
      <c r="N20" s="235"/>
      <c r="O20" s="235"/>
      <c r="P20" s="235"/>
      <c r="Q20" s="331"/>
      <c r="R20" s="340"/>
      <c r="S20" s="341"/>
      <c r="T20" s="331"/>
      <c r="U20" s="342"/>
    </row>
    <row r="21" spans="1:21" ht="31.5">
      <c r="A21" s="175" t="s">
        <v>169</v>
      </c>
      <c r="B21" s="156">
        <v>0</v>
      </c>
      <c r="C21" s="156">
        <v>0</v>
      </c>
      <c r="D21" s="156">
        <v>0</v>
      </c>
      <c r="E21" s="156">
        <v>0</v>
      </c>
      <c r="F21" s="168">
        <v>0</v>
      </c>
      <c r="G21" s="156">
        <v>0</v>
      </c>
      <c r="H21" s="320">
        <v>0</v>
      </c>
      <c r="I21" s="235"/>
      <c r="J21" s="235"/>
      <c r="K21" s="235"/>
      <c r="L21" s="235"/>
      <c r="M21" s="235"/>
      <c r="N21" s="235"/>
      <c r="O21" s="235"/>
      <c r="P21" s="235"/>
      <c r="Q21" s="331"/>
      <c r="R21" s="340"/>
      <c r="S21" s="341"/>
      <c r="T21" s="331"/>
      <c r="U21" s="342"/>
    </row>
    <row r="22" spans="1:21">
      <c r="A22" s="179" t="s">
        <v>170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235"/>
      <c r="J22" s="235"/>
      <c r="K22" s="235"/>
      <c r="L22" s="235"/>
      <c r="M22" s="235"/>
      <c r="N22" s="235"/>
      <c r="O22" s="235"/>
      <c r="P22" s="235"/>
      <c r="Q22" s="331"/>
      <c r="R22" s="340"/>
      <c r="S22" s="341"/>
      <c r="T22" s="331"/>
      <c r="U22" s="342"/>
    </row>
    <row r="23" spans="1:21" ht="55.5" customHeight="1">
      <c r="A23" s="175" t="s">
        <v>171</v>
      </c>
      <c r="B23" s="156">
        <v>766.69361989999993</v>
      </c>
      <c r="C23" s="156">
        <v>837.78914599999996</v>
      </c>
      <c r="D23" s="156">
        <v>764.60756800000001</v>
      </c>
      <c r="E23" s="156">
        <v>30.116179700000032</v>
      </c>
      <c r="F23" s="168">
        <v>398.26</v>
      </c>
      <c r="G23" s="156">
        <v>155.86159999999998</v>
      </c>
      <c r="H23" s="320">
        <v>0</v>
      </c>
      <c r="I23" s="235"/>
      <c r="J23" s="235"/>
      <c r="K23" s="235"/>
      <c r="L23" s="235"/>
      <c r="M23" s="235"/>
      <c r="N23" s="235"/>
      <c r="O23" s="235"/>
      <c r="P23" s="235"/>
      <c r="Q23" s="331"/>
      <c r="R23" s="340"/>
      <c r="S23" s="341"/>
      <c r="T23" s="331"/>
      <c r="U23" s="342"/>
    </row>
    <row r="24" spans="1:21" ht="31.5">
      <c r="A24" s="179" t="s">
        <v>172</v>
      </c>
      <c r="B24" s="171">
        <v>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235"/>
      <c r="J24" s="235"/>
      <c r="K24" s="235"/>
      <c r="L24" s="235"/>
      <c r="M24" s="235"/>
      <c r="N24" s="235"/>
      <c r="O24" s="235"/>
      <c r="P24" s="235"/>
      <c r="Q24" s="331"/>
      <c r="R24" s="340"/>
      <c r="S24" s="341"/>
      <c r="T24" s="331"/>
      <c r="U24" s="342"/>
    </row>
    <row r="25" spans="1:21" ht="47.25">
      <c r="A25" s="177" t="s">
        <v>173</v>
      </c>
      <c r="B25" s="156">
        <v>65.09</v>
      </c>
      <c r="C25" s="156">
        <v>65.09</v>
      </c>
      <c r="D25" s="156">
        <v>63.024399999999993</v>
      </c>
      <c r="E25" s="156">
        <v>2.0656000000000017</v>
      </c>
      <c r="F25" s="168">
        <v>19</v>
      </c>
      <c r="G25" s="156">
        <v>3.6958000000000002</v>
      </c>
      <c r="H25" s="320">
        <v>0</v>
      </c>
      <c r="I25" s="235"/>
      <c r="J25" s="235"/>
      <c r="K25" s="235"/>
      <c r="L25" s="235"/>
      <c r="M25" s="235"/>
      <c r="N25" s="235"/>
      <c r="O25" s="235"/>
      <c r="P25" s="235"/>
      <c r="Q25" s="331"/>
      <c r="R25" s="340"/>
      <c r="S25" s="341"/>
      <c r="T25" s="331"/>
      <c r="U25" s="342"/>
    </row>
    <row r="26" spans="1:21" ht="31.5">
      <c r="A26" s="176" t="s">
        <v>174</v>
      </c>
      <c r="B26" s="171">
        <v>0</v>
      </c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235"/>
      <c r="J26" s="235"/>
      <c r="K26" s="235"/>
      <c r="L26" s="235"/>
      <c r="M26" s="235"/>
      <c r="N26" s="235"/>
      <c r="O26" s="235"/>
      <c r="P26" s="235"/>
      <c r="Q26" s="331"/>
      <c r="R26" s="340"/>
      <c r="S26" s="341"/>
      <c r="T26" s="331"/>
      <c r="U26" s="342"/>
    </row>
    <row r="27" spans="1:21" ht="31.5">
      <c r="A27" s="176" t="s">
        <v>175</v>
      </c>
      <c r="B27" s="171">
        <v>0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235"/>
      <c r="J27" s="235"/>
      <c r="K27" s="235"/>
      <c r="L27" s="235"/>
      <c r="M27" s="235"/>
      <c r="N27" s="235"/>
      <c r="O27" s="235"/>
      <c r="P27" s="235"/>
      <c r="Q27" s="331"/>
      <c r="R27" s="340"/>
      <c r="S27" s="341"/>
      <c r="T27" s="331"/>
      <c r="U27" s="342"/>
    </row>
    <row r="28" spans="1:21" ht="47.25">
      <c r="A28" s="176" t="s">
        <v>176</v>
      </c>
      <c r="B28" s="171">
        <v>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235"/>
      <c r="J28" s="235"/>
      <c r="K28" s="235"/>
      <c r="L28" s="235"/>
      <c r="M28" s="235"/>
      <c r="N28" s="235"/>
      <c r="O28" s="235"/>
      <c r="P28" s="235"/>
      <c r="Q28" s="331"/>
      <c r="R28" s="340"/>
      <c r="S28" s="341"/>
      <c r="T28" s="331"/>
      <c r="U28" s="342"/>
    </row>
    <row r="29" spans="1:21" ht="31.5">
      <c r="A29" s="176" t="s">
        <v>177</v>
      </c>
      <c r="B29" s="171">
        <v>0</v>
      </c>
      <c r="C29" s="171">
        <v>0</v>
      </c>
      <c r="D29" s="171">
        <v>0</v>
      </c>
      <c r="E29" s="171">
        <v>0</v>
      </c>
      <c r="F29" s="171">
        <v>0</v>
      </c>
      <c r="G29" s="171">
        <v>0</v>
      </c>
      <c r="H29" s="171">
        <v>0</v>
      </c>
      <c r="I29" s="235"/>
      <c r="J29" s="235"/>
      <c r="K29" s="235"/>
      <c r="L29" s="235"/>
      <c r="M29" s="235"/>
      <c r="N29" s="235"/>
      <c r="O29" s="235"/>
      <c r="P29" s="235"/>
      <c r="Q29" s="331"/>
      <c r="R29" s="340"/>
      <c r="S29" s="341"/>
      <c r="T29" s="331"/>
      <c r="U29" s="342"/>
    </row>
    <row r="30" spans="1:21" ht="47.25">
      <c r="A30" s="175" t="s">
        <v>178</v>
      </c>
      <c r="B30" s="156">
        <v>0.39300000000000002</v>
      </c>
      <c r="C30" s="156">
        <v>0.39300000000000002</v>
      </c>
      <c r="D30" s="156">
        <v>0.39300000000000002</v>
      </c>
      <c r="E30" s="156">
        <v>0</v>
      </c>
      <c r="F30" s="168">
        <v>1</v>
      </c>
      <c r="G30" s="156">
        <v>9.5899999999999999E-2</v>
      </c>
      <c r="H30" s="320">
        <v>0</v>
      </c>
      <c r="I30" s="235"/>
      <c r="J30" s="235"/>
      <c r="K30" s="235"/>
      <c r="L30" s="235"/>
      <c r="M30" s="235"/>
      <c r="N30" s="235"/>
      <c r="O30" s="235"/>
      <c r="P30" s="235"/>
      <c r="Q30" s="331"/>
      <c r="R30" s="340"/>
      <c r="S30" s="341"/>
      <c r="T30" s="331"/>
      <c r="U30" s="342"/>
    </row>
    <row r="31" spans="1:21" ht="31.5">
      <c r="A31" s="176" t="s">
        <v>179</v>
      </c>
      <c r="B31" s="178">
        <v>0</v>
      </c>
      <c r="C31" s="178">
        <v>0</v>
      </c>
      <c r="D31" s="178">
        <v>0</v>
      </c>
      <c r="E31" s="178">
        <v>0</v>
      </c>
      <c r="F31" s="178">
        <v>0</v>
      </c>
      <c r="G31" s="178">
        <v>0</v>
      </c>
      <c r="H31" s="178">
        <v>0</v>
      </c>
      <c r="I31" s="235"/>
      <c r="J31" s="235"/>
      <c r="K31" s="235"/>
      <c r="L31" s="235"/>
      <c r="M31" s="235"/>
      <c r="N31" s="235"/>
      <c r="O31" s="235"/>
      <c r="P31" s="235"/>
      <c r="Q31" s="331"/>
      <c r="R31" s="340"/>
      <c r="S31" s="341"/>
      <c r="T31" s="331"/>
      <c r="U31" s="342"/>
    </row>
    <row r="32" spans="1:21" ht="47.25">
      <c r="A32" s="176" t="s">
        <v>180</v>
      </c>
      <c r="B32" s="178">
        <v>0</v>
      </c>
      <c r="C32" s="178">
        <v>0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235"/>
      <c r="J32" s="235"/>
      <c r="K32" s="235"/>
      <c r="L32" s="235"/>
      <c r="M32" s="235"/>
      <c r="N32" s="235"/>
      <c r="O32" s="235"/>
      <c r="P32" s="235"/>
      <c r="Q32" s="331"/>
      <c r="R32" s="340"/>
      <c r="S32" s="341"/>
      <c r="T32" s="331"/>
      <c r="U32" s="342"/>
    </row>
    <row r="33" spans="1:21" ht="47.25">
      <c r="A33" s="175" t="s">
        <v>181</v>
      </c>
      <c r="B33" s="156">
        <v>0</v>
      </c>
      <c r="C33" s="156">
        <v>0</v>
      </c>
      <c r="D33" s="156">
        <v>0</v>
      </c>
      <c r="E33" s="156">
        <v>0</v>
      </c>
      <c r="F33" s="168">
        <v>0.88888888888888884</v>
      </c>
      <c r="G33" s="156">
        <v>0</v>
      </c>
      <c r="H33" s="320">
        <v>0</v>
      </c>
      <c r="I33" s="235"/>
      <c r="J33" s="235"/>
      <c r="K33" s="235"/>
      <c r="L33" s="235"/>
      <c r="M33" s="235"/>
      <c r="N33" s="235"/>
      <c r="O33" s="235"/>
      <c r="P33" s="235"/>
      <c r="Q33" s="331"/>
      <c r="R33" s="340"/>
      <c r="S33" s="341"/>
      <c r="T33" s="331"/>
      <c r="U33" s="342"/>
    </row>
    <row r="34" spans="1:21" ht="31.5">
      <c r="A34" s="175" t="s">
        <v>182</v>
      </c>
      <c r="B34" s="156">
        <v>6.75</v>
      </c>
      <c r="C34" s="156">
        <v>6.75</v>
      </c>
      <c r="D34" s="156">
        <v>6.25</v>
      </c>
      <c r="E34" s="156">
        <v>0.5</v>
      </c>
      <c r="F34" s="168">
        <v>1</v>
      </c>
      <c r="G34" s="156">
        <v>0</v>
      </c>
      <c r="H34" s="320">
        <v>0</v>
      </c>
      <c r="I34" s="235"/>
      <c r="J34" s="235"/>
      <c r="K34" s="235"/>
      <c r="L34" s="235"/>
      <c r="M34" s="235"/>
      <c r="N34" s="235"/>
      <c r="O34" s="235"/>
      <c r="P34" s="235"/>
      <c r="Q34" s="331"/>
      <c r="R34" s="340"/>
      <c r="S34" s="341"/>
      <c r="T34" s="331"/>
      <c r="U34" s="342"/>
    </row>
    <row r="35" spans="1:21" ht="47.25">
      <c r="A35" s="176" t="s">
        <v>183</v>
      </c>
      <c r="B35" s="171">
        <v>0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235"/>
      <c r="J35" s="235"/>
      <c r="K35" s="235"/>
      <c r="L35" s="235"/>
      <c r="M35" s="235"/>
      <c r="N35" s="235"/>
      <c r="O35" s="235"/>
      <c r="P35" s="235"/>
      <c r="Q35" s="331"/>
      <c r="R35" s="340"/>
      <c r="S35" s="341"/>
      <c r="T35" s="331"/>
      <c r="U35" s="342"/>
    </row>
    <row r="36" spans="1:21" ht="31.5">
      <c r="A36" s="179" t="s">
        <v>184</v>
      </c>
      <c r="B36" s="160">
        <v>0</v>
      </c>
      <c r="C36" s="160">
        <v>0</v>
      </c>
      <c r="D36" s="160">
        <v>0</v>
      </c>
      <c r="E36" s="160">
        <v>0</v>
      </c>
      <c r="F36" s="384">
        <v>0</v>
      </c>
      <c r="G36" s="160">
        <v>0</v>
      </c>
      <c r="H36" s="385">
        <v>0</v>
      </c>
      <c r="I36" s="235"/>
      <c r="J36" s="235"/>
      <c r="K36" s="235"/>
      <c r="L36" s="235"/>
      <c r="M36" s="235"/>
      <c r="N36" s="235"/>
      <c r="O36" s="235"/>
      <c r="P36" s="235"/>
      <c r="Q36" s="331"/>
      <c r="R36" s="340"/>
      <c r="S36" s="341"/>
      <c r="T36" s="331"/>
      <c r="U36" s="342"/>
    </row>
    <row r="37" spans="1:21" ht="31.5">
      <c r="A37" s="175" t="s">
        <v>185</v>
      </c>
      <c r="B37" s="156">
        <v>0</v>
      </c>
      <c r="C37" s="156">
        <v>0</v>
      </c>
      <c r="D37" s="156">
        <v>0</v>
      </c>
      <c r="E37" s="156">
        <v>0</v>
      </c>
      <c r="F37" s="168">
        <v>1601.8</v>
      </c>
      <c r="G37" s="156">
        <v>613.58709999999996</v>
      </c>
      <c r="H37" s="320">
        <v>13.243499999999999</v>
      </c>
      <c r="I37" s="235"/>
      <c r="J37" s="235"/>
      <c r="K37" s="235"/>
      <c r="L37" s="235"/>
      <c r="M37" s="235"/>
      <c r="N37" s="235"/>
      <c r="O37" s="235"/>
      <c r="P37" s="235"/>
      <c r="Q37" s="331"/>
      <c r="R37" s="340"/>
      <c r="S37" s="341"/>
      <c r="T37" s="331"/>
      <c r="U37" s="342"/>
    </row>
    <row r="38" spans="1:21" ht="47.25">
      <c r="A38" s="173" t="s">
        <v>106</v>
      </c>
      <c r="B38" s="158">
        <v>206.98099999999999</v>
      </c>
      <c r="C38" s="158">
        <v>206.98099999999999</v>
      </c>
      <c r="D38" s="158">
        <v>216.24299999999999</v>
      </c>
      <c r="E38" s="158">
        <v>0</v>
      </c>
      <c r="F38" s="157">
        <v>760.19999999999993</v>
      </c>
      <c r="G38" s="158">
        <v>276.57950000000005</v>
      </c>
      <c r="H38" s="319">
        <v>2.5137800000000001</v>
      </c>
      <c r="I38" s="235"/>
      <c r="J38" s="235"/>
      <c r="K38" s="235"/>
      <c r="L38" s="235"/>
      <c r="M38" s="235"/>
      <c r="N38" s="235"/>
      <c r="O38" s="235"/>
      <c r="P38" s="235"/>
      <c r="Q38" s="331"/>
      <c r="R38" s="340"/>
      <c r="S38" s="341"/>
      <c r="T38" s="331"/>
      <c r="U38" s="342"/>
    </row>
    <row r="39" spans="1:21" ht="63">
      <c r="A39" s="173" t="s">
        <v>108</v>
      </c>
      <c r="B39" s="158">
        <v>75.516099999999994</v>
      </c>
      <c r="C39" s="158">
        <v>89.032900000000012</v>
      </c>
      <c r="D39" s="158">
        <v>101.01990000000001</v>
      </c>
      <c r="E39" s="158">
        <v>-11.126999999999995</v>
      </c>
      <c r="F39" s="157">
        <v>282.54444444444442</v>
      </c>
      <c r="G39" s="158">
        <v>68.638778000000002</v>
      </c>
      <c r="H39" s="319">
        <v>0.01</v>
      </c>
      <c r="I39" s="235"/>
      <c r="J39" s="235"/>
      <c r="K39" s="235"/>
      <c r="L39" s="235"/>
      <c r="M39" s="235"/>
      <c r="N39" s="235"/>
      <c r="O39" s="235"/>
      <c r="P39" s="235"/>
      <c r="Q39" s="331"/>
      <c r="R39" s="340"/>
      <c r="S39" s="341"/>
      <c r="T39" s="331"/>
      <c r="U39" s="342"/>
    </row>
    <row r="40" spans="1:21">
      <c r="A40" s="173" t="s">
        <v>186</v>
      </c>
      <c r="B40" s="158">
        <v>16.911100000000001</v>
      </c>
      <c r="C40" s="158">
        <v>20.8901</v>
      </c>
      <c r="D40" s="158">
        <v>18.232800000000001</v>
      </c>
      <c r="E40" s="158">
        <v>-1.0937000000000001</v>
      </c>
      <c r="F40" s="157">
        <v>175.3</v>
      </c>
      <c r="G40" s="158">
        <v>63.991430000000001</v>
      </c>
      <c r="H40" s="319">
        <v>0.42864999999999998</v>
      </c>
      <c r="I40" s="235"/>
      <c r="J40" s="235"/>
      <c r="K40" s="235"/>
      <c r="L40" s="235"/>
      <c r="M40" s="235"/>
      <c r="N40" s="235"/>
      <c r="O40" s="235"/>
      <c r="P40" s="235"/>
      <c r="Q40" s="331"/>
      <c r="R40" s="340"/>
      <c r="S40" s="341"/>
      <c r="T40" s="331"/>
      <c r="U40" s="342"/>
    </row>
    <row r="41" spans="1:21" ht="47.25">
      <c r="A41" s="173" t="s">
        <v>187</v>
      </c>
      <c r="B41" s="158">
        <v>824.41092800000035</v>
      </c>
      <c r="C41" s="158">
        <v>813.42492800000036</v>
      </c>
      <c r="D41" s="158">
        <v>780.81092800000022</v>
      </c>
      <c r="E41" s="158">
        <v>32.613999999999976</v>
      </c>
      <c r="F41" s="157">
        <v>355.28888888888883</v>
      </c>
      <c r="G41" s="158">
        <v>47.315776809999988</v>
      </c>
      <c r="H41" s="319">
        <v>4.1000000000000002E-2</v>
      </c>
      <c r="I41" s="235"/>
      <c r="J41" s="235"/>
      <c r="K41" s="235"/>
      <c r="L41" s="235"/>
      <c r="M41" s="235"/>
      <c r="N41" s="235"/>
      <c r="O41" s="235"/>
      <c r="P41" s="235"/>
      <c r="Q41" s="331"/>
      <c r="R41" s="340"/>
      <c r="S41" s="341"/>
      <c r="T41" s="331"/>
      <c r="U41" s="342"/>
    </row>
    <row r="42" spans="1:21" ht="31.5">
      <c r="A42" s="173" t="s">
        <v>188</v>
      </c>
      <c r="B42" s="158">
        <v>350.86700000000002</v>
      </c>
      <c r="C42" s="158">
        <v>329.11500000000001</v>
      </c>
      <c r="D42" s="158">
        <v>329.74</v>
      </c>
      <c r="E42" s="158">
        <v>-0.625</v>
      </c>
      <c r="F42" s="157">
        <v>2452.8999999999996</v>
      </c>
      <c r="G42" s="158">
        <v>1464.4230999999995</v>
      </c>
      <c r="H42" s="319">
        <v>18.273699999999998</v>
      </c>
      <c r="I42" s="235"/>
      <c r="J42" s="235"/>
      <c r="K42" s="343"/>
      <c r="L42" s="235"/>
      <c r="M42" s="235"/>
      <c r="N42" s="235"/>
      <c r="O42" s="235"/>
      <c r="P42" s="235"/>
      <c r="Q42" s="331"/>
      <c r="R42" s="340"/>
      <c r="S42" s="341"/>
      <c r="T42" s="331"/>
      <c r="U42" s="342"/>
    </row>
    <row r="43" spans="1:21" ht="47.25">
      <c r="A43" s="173" t="s">
        <v>189</v>
      </c>
      <c r="B43" s="158">
        <v>2.34</v>
      </c>
      <c r="C43" s="158">
        <v>2.34</v>
      </c>
      <c r="D43" s="158">
        <v>2.34</v>
      </c>
      <c r="E43" s="158">
        <v>0</v>
      </c>
      <c r="F43" s="157">
        <v>5</v>
      </c>
      <c r="G43" s="158">
        <v>0.53400000000000003</v>
      </c>
      <c r="H43" s="319">
        <v>0</v>
      </c>
      <c r="I43" s="235"/>
      <c r="J43" s="235"/>
      <c r="K43" s="235"/>
      <c r="L43" s="235"/>
      <c r="M43" s="235"/>
      <c r="N43" s="235"/>
      <c r="O43" s="235"/>
      <c r="P43" s="235"/>
      <c r="Q43" s="331"/>
      <c r="R43" s="340"/>
      <c r="S43" s="341"/>
      <c r="T43" s="331"/>
      <c r="U43" s="342"/>
    </row>
    <row r="44" spans="1:21" ht="31.5">
      <c r="A44" s="173" t="s">
        <v>190</v>
      </c>
      <c r="B44" s="158">
        <v>11.100300000000001</v>
      </c>
      <c r="C44" s="158">
        <v>11.100300000000001</v>
      </c>
      <c r="D44" s="158">
        <v>10.1549</v>
      </c>
      <c r="E44" s="158">
        <v>0.94540000000000024</v>
      </c>
      <c r="F44" s="157">
        <v>196.75</v>
      </c>
      <c r="G44" s="158">
        <v>103.7166</v>
      </c>
      <c r="H44" s="319">
        <v>2.3730699999999998</v>
      </c>
      <c r="I44" s="235"/>
      <c r="J44" s="235"/>
      <c r="K44" s="235"/>
      <c r="L44" s="235"/>
      <c r="M44" s="235"/>
      <c r="N44" s="235"/>
      <c r="O44" s="235"/>
      <c r="P44" s="235"/>
      <c r="Q44" s="331"/>
      <c r="R44" s="340"/>
      <c r="S44" s="341"/>
      <c r="T44" s="331"/>
      <c r="U44" s="342"/>
    </row>
    <row r="45" spans="1:21">
      <c r="A45" s="173" t="s">
        <v>191</v>
      </c>
      <c r="B45" s="158">
        <v>271.74099999999999</v>
      </c>
      <c r="C45" s="158">
        <v>268.077</v>
      </c>
      <c r="D45" s="158">
        <v>262.03649999999999</v>
      </c>
      <c r="E45" s="158">
        <v>8.2466999999999988</v>
      </c>
      <c r="F45" s="157">
        <v>7866.34</v>
      </c>
      <c r="G45" s="158">
        <v>2578.1735024099999</v>
      </c>
      <c r="H45" s="319">
        <v>10.904916</v>
      </c>
      <c r="I45" s="235"/>
      <c r="J45" s="235"/>
      <c r="K45" s="235"/>
      <c r="L45" s="235"/>
      <c r="M45" s="235"/>
      <c r="N45" s="235"/>
      <c r="O45" s="235"/>
      <c r="P45" s="235"/>
      <c r="Q45" s="331"/>
      <c r="R45" s="340"/>
      <c r="S45" s="341"/>
      <c r="T45" s="331"/>
      <c r="U45" s="342"/>
    </row>
    <row r="46" spans="1:21" ht="31.5">
      <c r="A46" s="175" t="s">
        <v>364</v>
      </c>
      <c r="B46" s="156">
        <v>2.4</v>
      </c>
      <c r="C46" s="156">
        <v>2.4</v>
      </c>
      <c r="D46" s="156">
        <v>1.8</v>
      </c>
      <c r="E46" s="156">
        <v>0.59999999999999987</v>
      </c>
      <c r="F46" s="168">
        <v>169.5</v>
      </c>
      <c r="G46" s="156">
        <v>42.570720000000001</v>
      </c>
      <c r="H46" s="320">
        <v>0</v>
      </c>
      <c r="I46" s="235"/>
      <c r="J46" s="235"/>
      <c r="K46" s="235"/>
      <c r="L46" s="235"/>
      <c r="M46" s="235"/>
      <c r="N46" s="235"/>
      <c r="O46" s="235"/>
      <c r="P46" s="235"/>
      <c r="Q46" s="331"/>
      <c r="R46" s="340"/>
      <c r="S46" s="341"/>
      <c r="T46" s="331"/>
      <c r="U46" s="342"/>
    </row>
    <row r="47" spans="1:21" ht="31.5">
      <c r="A47" s="175" t="s">
        <v>365</v>
      </c>
      <c r="B47" s="156">
        <v>169.66809999999998</v>
      </c>
      <c r="C47" s="156">
        <v>165.96209999999999</v>
      </c>
      <c r="D47" s="156">
        <v>167.01789999999997</v>
      </c>
      <c r="E47" s="156">
        <v>0.72740000000000027</v>
      </c>
      <c r="F47" s="168">
        <v>386.1</v>
      </c>
      <c r="G47" s="156">
        <v>102.44804000000002</v>
      </c>
      <c r="H47" s="320">
        <v>0.60170000000000001</v>
      </c>
      <c r="I47" s="235"/>
      <c r="J47" s="235"/>
      <c r="K47" s="235"/>
      <c r="L47" s="235"/>
      <c r="M47" s="235"/>
      <c r="N47" s="235"/>
      <c r="O47" s="235"/>
      <c r="P47" s="235"/>
      <c r="Q47" s="331"/>
      <c r="R47" s="340"/>
      <c r="S47" s="341"/>
      <c r="T47" s="331"/>
      <c r="U47" s="342"/>
    </row>
    <row r="48" spans="1:21" ht="31.5">
      <c r="A48" s="175" t="s">
        <v>380</v>
      </c>
      <c r="B48" s="156">
        <v>38.883899999999997</v>
      </c>
      <c r="C48" s="156">
        <v>38.883899999999997</v>
      </c>
      <c r="D48" s="156">
        <v>37.497799999999998</v>
      </c>
      <c r="E48" s="156">
        <v>1.3860999999999977</v>
      </c>
      <c r="F48" s="168">
        <v>449.22</v>
      </c>
      <c r="G48" s="156">
        <v>157.35017999999999</v>
      </c>
      <c r="H48" s="320">
        <v>3.0489999999999999</v>
      </c>
      <c r="I48" s="235"/>
      <c r="J48" s="235"/>
      <c r="K48" s="235"/>
      <c r="L48" s="235"/>
      <c r="M48" s="235"/>
      <c r="N48" s="235"/>
      <c r="O48" s="235"/>
      <c r="P48" s="235"/>
      <c r="Q48" s="331"/>
      <c r="R48" s="340"/>
      <c r="S48" s="341"/>
      <c r="T48" s="331"/>
      <c r="U48" s="342"/>
    </row>
    <row r="49" spans="1:21" ht="47.25">
      <c r="A49" s="175" t="s">
        <v>381</v>
      </c>
      <c r="B49" s="156">
        <v>1.2</v>
      </c>
      <c r="C49" s="156">
        <v>1.2</v>
      </c>
      <c r="D49" s="156">
        <v>1.2</v>
      </c>
      <c r="E49" s="156">
        <v>0</v>
      </c>
      <c r="F49" s="168">
        <v>34</v>
      </c>
      <c r="G49" s="156">
        <v>10.919099999999998</v>
      </c>
      <c r="H49" s="320">
        <v>5.1799999999999999E-2</v>
      </c>
      <c r="I49" s="235"/>
      <c r="J49" s="235"/>
      <c r="K49" s="235"/>
      <c r="L49" s="235"/>
      <c r="M49" s="235"/>
      <c r="N49" s="235"/>
      <c r="O49" s="235"/>
      <c r="P49" s="235"/>
      <c r="Q49" s="331"/>
      <c r="R49" s="340"/>
      <c r="S49" s="341"/>
      <c r="T49" s="331"/>
      <c r="U49" s="342"/>
    </row>
    <row r="50" spans="1:21" ht="47.25">
      <c r="A50" s="175" t="s">
        <v>366</v>
      </c>
      <c r="B50" s="156">
        <v>5.4164000000000003</v>
      </c>
      <c r="C50" s="156">
        <v>5.4164000000000003</v>
      </c>
      <c r="D50" s="156">
        <v>6.0321999999999996</v>
      </c>
      <c r="E50" s="156">
        <v>-0.61579999999999924</v>
      </c>
      <c r="F50" s="168">
        <v>1508.8500000000001</v>
      </c>
      <c r="G50" s="156">
        <v>583.00179878999995</v>
      </c>
      <c r="H50" s="320">
        <v>2.0697999999999999</v>
      </c>
      <c r="I50" s="235"/>
      <c r="J50" s="235"/>
      <c r="K50" s="235"/>
      <c r="L50" s="235"/>
      <c r="M50" s="235"/>
      <c r="N50" s="235"/>
      <c r="O50" s="235"/>
      <c r="P50" s="235"/>
      <c r="Q50" s="331"/>
      <c r="R50" s="340"/>
      <c r="S50" s="341"/>
      <c r="T50" s="331"/>
      <c r="U50" s="342"/>
    </row>
    <row r="51" spans="1:21">
      <c r="A51" s="175" t="s">
        <v>367</v>
      </c>
      <c r="B51" s="156">
        <v>7.3479999999999999</v>
      </c>
      <c r="C51" s="156">
        <v>7.3479999999999999</v>
      </c>
      <c r="D51" s="156">
        <v>1.2050000000000001</v>
      </c>
      <c r="E51" s="156">
        <v>6.1429999999999998</v>
      </c>
      <c r="F51" s="168">
        <v>3126.3999999999996</v>
      </c>
      <c r="G51" s="156">
        <v>970.40970000000016</v>
      </c>
      <c r="H51" s="320">
        <v>2.0724</v>
      </c>
      <c r="I51" s="235"/>
      <c r="J51" s="235"/>
      <c r="K51" s="235"/>
      <c r="L51" s="235"/>
      <c r="M51" s="235"/>
      <c r="N51" s="235"/>
      <c r="O51" s="235"/>
      <c r="P51" s="235"/>
      <c r="Q51" s="331"/>
      <c r="R51" s="340"/>
      <c r="S51" s="341"/>
      <c r="T51" s="331"/>
      <c r="U51" s="342"/>
    </row>
    <row r="52" spans="1:21" ht="47.25">
      <c r="A52" s="175" t="s">
        <v>368</v>
      </c>
      <c r="B52" s="156">
        <v>40.057000000000002</v>
      </c>
      <c r="C52" s="156">
        <v>39.634</v>
      </c>
      <c r="D52" s="156">
        <v>39.939</v>
      </c>
      <c r="E52" s="156">
        <v>0.11799999999999988</v>
      </c>
      <c r="F52" s="168">
        <v>1927.17</v>
      </c>
      <c r="G52" s="156">
        <v>632.13246362000018</v>
      </c>
      <c r="H52" s="320">
        <v>3.060216</v>
      </c>
      <c r="I52" s="235"/>
      <c r="J52" s="235"/>
      <c r="K52" s="235"/>
      <c r="L52" s="235"/>
      <c r="M52" s="235"/>
      <c r="N52" s="235"/>
      <c r="O52" s="235"/>
      <c r="P52" s="235"/>
      <c r="Q52" s="331"/>
      <c r="R52" s="340"/>
      <c r="S52" s="341"/>
      <c r="T52" s="331"/>
      <c r="U52" s="342"/>
    </row>
    <row r="53" spans="1:21" ht="47.25">
      <c r="A53" s="175" t="s">
        <v>369</v>
      </c>
      <c r="B53" s="156">
        <v>0.67059999999999997</v>
      </c>
      <c r="C53" s="156">
        <v>0.67059999999999997</v>
      </c>
      <c r="D53" s="156">
        <v>0.67059999999999997</v>
      </c>
      <c r="E53" s="156">
        <v>0</v>
      </c>
      <c r="F53" s="168">
        <v>242.10000000000002</v>
      </c>
      <c r="G53" s="156">
        <v>77.168499999999995</v>
      </c>
      <c r="H53" s="320">
        <v>0</v>
      </c>
      <c r="I53" s="235"/>
      <c r="J53" s="235"/>
      <c r="K53" s="235"/>
      <c r="L53" s="235"/>
      <c r="M53" s="235"/>
      <c r="N53" s="235"/>
      <c r="O53" s="235"/>
      <c r="P53" s="235"/>
      <c r="Q53" s="331"/>
      <c r="R53" s="340"/>
      <c r="S53" s="341"/>
      <c r="T53" s="331"/>
      <c r="U53" s="342"/>
    </row>
    <row r="54" spans="1:21" ht="31.5">
      <c r="A54" s="175" t="s">
        <v>370</v>
      </c>
      <c r="B54" s="156">
        <v>6.0969999999999995</v>
      </c>
      <c r="C54" s="156">
        <v>6.5620000000000003</v>
      </c>
      <c r="D54" s="156">
        <v>6.6739999999999995</v>
      </c>
      <c r="E54" s="156">
        <v>-0.11199999999999988</v>
      </c>
      <c r="F54" s="168">
        <v>23</v>
      </c>
      <c r="G54" s="156">
        <v>2.173</v>
      </c>
      <c r="H54" s="320">
        <v>0</v>
      </c>
      <c r="I54" s="235"/>
      <c r="J54" s="235"/>
      <c r="K54" s="235"/>
      <c r="L54" s="235"/>
      <c r="M54" s="235"/>
      <c r="N54" s="235"/>
      <c r="O54" s="235"/>
      <c r="P54" s="235"/>
      <c r="Q54" s="331"/>
      <c r="R54" s="340"/>
      <c r="S54" s="341"/>
      <c r="T54" s="331"/>
      <c r="U54" s="342"/>
    </row>
    <row r="55" spans="1:21" ht="35.25" customHeight="1">
      <c r="A55" s="173" t="s">
        <v>192</v>
      </c>
      <c r="B55" s="158">
        <v>4399.6026179999999</v>
      </c>
      <c r="C55" s="158">
        <v>4468.1174280000014</v>
      </c>
      <c r="D55" s="158">
        <v>4340.5359280000002</v>
      </c>
      <c r="E55" s="158">
        <v>43.486690000000053</v>
      </c>
      <c r="F55" s="157">
        <v>15392.212222222222</v>
      </c>
      <c r="G55" s="158">
        <v>5816.4546362199999</v>
      </c>
      <c r="H55" s="319">
        <v>48.59887599999999</v>
      </c>
      <c r="I55" s="235"/>
      <c r="J55" s="344"/>
      <c r="K55" s="344"/>
      <c r="L55" s="235"/>
      <c r="M55" s="235"/>
      <c r="N55" s="235"/>
      <c r="O55" s="235"/>
      <c r="P55" s="235"/>
      <c r="Q55" s="331"/>
      <c r="R55" s="340"/>
      <c r="S55" s="341"/>
      <c r="T55" s="331"/>
      <c r="U55" s="342"/>
    </row>
    <row r="56" spans="1:21">
      <c r="A56" s="180"/>
      <c r="B56" s="159"/>
      <c r="C56" s="159"/>
      <c r="D56" s="159"/>
      <c r="E56" s="181"/>
      <c r="F56" s="166"/>
      <c r="G56" s="159"/>
      <c r="H56" s="159"/>
      <c r="I56" s="345"/>
      <c r="J56" s="346"/>
      <c r="K56" s="347"/>
      <c r="L56" s="235"/>
      <c r="M56" s="235"/>
      <c r="N56" s="348"/>
      <c r="O56" s="348"/>
      <c r="P56" s="348"/>
      <c r="Q56" s="349"/>
      <c r="R56" s="340"/>
      <c r="S56" s="341"/>
      <c r="T56" s="331"/>
      <c r="U56" s="342"/>
    </row>
    <row r="57" spans="1:21">
      <c r="A57" s="397"/>
      <c r="B57" s="397"/>
      <c r="C57" s="397"/>
      <c r="D57" s="397"/>
      <c r="E57" s="397"/>
      <c r="F57" s="397"/>
      <c r="G57" s="397"/>
      <c r="H57" s="397"/>
      <c r="I57" s="233"/>
      <c r="J57" s="316"/>
      <c r="K57" s="315"/>
      <c r="L57" s="233"/>
      <c r="M57" s="233"/>
      <c r="N57" s="235"/>
      <c r="O57" s="235"/>
      <c r="P57" s="235"/>
      <c r="Q57" s="331"/>
      <c r="R57" s="340"/>
      <c r="S57" s="341"/>
      <c r="T57" s="331"/>
      <c r="U57" s="342"/>
    </row>
    <row r="58" spans="1:21">
      <c r="A58" s="352"/>
      <c r="B58" s="353"/>
      <c r="C58" s="353"/>
      <c r="D58" s="353"/>
      <c r="E58" s="353"/>
      <c r="F58" s="354"/>
      <c r="G58" s="353"/>
      <c r="H58" s="353"/>
      <c r="I58" s="234"/>
      <c r="J58" s="314"/>
      <c r="K58" s="314"/>
      <c r="L58" s="314"/>
      <c r="M58" s="234"/>
      <c r="N58" s="235"/>
      <c r="O58" s="235"/>
      <c r="P58" s="235"/>
      <c r="Q58" s="331"/>
      <c r="R58" s="340"/>
      <c r="S58" s="341"/>
      <c r="T58" s="331"/>
      <c r="U58" s="342"/>
    </row>
    <row r="59" spans="1:21">
      <c r="A59" s="317"/>
      <c r="B59" s="340"/>
      <c r="C59" s="340"/>
      <c r="D59" s="340"/>
      <c r="E59" s="340"/>
      <c r="F59" s="332"/>
      <c r="G59" s="340"/>
      <c r="H59" s="340"/>
      <c r="I59" s="235"/>
      <c r="J59" s="235"/>
      <c r="K59" s="235"/>
      <c r="L59" s="235"/>
      <c r="M59" s="235"/>
      <c r="N59" s="235"/>
      <c r="O59" s="235"/>
      <c r="P59" s="235"/>
      <c r="Q59" s="331"/>
      <c r="R59" s="340"/>
      <c r="S59" s="341"/>
      <c r="T59" s="331"/>
      <c r="U59" s="342"/>
    </row>
    <row r="60" spans="1:21">
      <c r="A60" s="352"/>
      <c r="B60" s="340"/>
      <c r="C60" s="340"/>
      <c r="D60" s="340"/>
      <c r="E60" s="340"/>
      <c r="F60" s="332"/>
      <c r="G60" s="340"/>
      <c r="H60" s="340"/>
      <c r="I60" s="348"/>
      <c r="J60" s="349"/>
      <c r="K60" s="348"/>
      <c r="L60" s="348"/>
      <c r="M60" s="348"/>
      <c r="N60" s="235"/>
      <c r="O60" s="235"/>
      <c r="P60" s="235"/>
      <c r="Q60" s="331"/>
      <c r="R60" s="340"/>
      <c r="S60" s="341"/>
      <c r="T60" s="331"/>
      <c r="U60" s="342"/>
    </row>
    <row r="61" spans="1:21">
      <c r="A61" s="352"/>
      <c r="B61" s="340"/>
      <c r="C61" s="340"/>
      <c r="D61" s="340"/>
      <c r="E61" s="235"/>
      <c r="F61" s="332"/>
      <c r="G61" s="340"/>
      <c r="H61" s="340"/>
      <c r="I61" s="235"/>
      <c r="J61" s="331"/>
      <c r="K61" s="235"/>
      <c r="L61" s="235"/>
      <c r="M61" s="235"/>
      <c r="N61" s="235"/>
      <c r="O61" s="235"/>
      <c r="P61" s="235"/>
      <c r="Q61" s="331"/>
      <c r="R61" s="340"/>
      <c r="S61" s="341"/>
      <c r="T61" s="331"/>
      <c r="U61" s="342"/>
    </row>
    <row r="62" spans="1:21">
      <c r="A62" s="352"/>
      <c r="B62" s="340"/>
      <c r="C62" s="340"/>
      <c r="D62" s="340"/>
      <c r="E62" s="340"/>
      <c r="F62" s="332"/>
      <c r="G62" s="340"/>
      <c r="H62" s="340"/>
      <c r="I62" s="235"/>
      <c r="J62" s="331"/>
      <c r="K62" s="235"/>
      <c r="L62" s="235"/>
      <c r="M62" s="235"/>
      <c r="N62" s="235"/>
      <c r="O62" s="235"/>
      <c r="P62" s="235"/>
      <c r="Q62" s="331"/>
      <c r="R62" s="340"/>
      <c r="S62" s="341"/>
      <c r="T62" s="331"/>
      <c r="U62" s="342"/>
    </row>
    <row r="63" spans="1:21">
      <c r="A63" s="180"/>
      <c r="B63" s="159"/>
      <c r="C63" s="159"/>
      <c r="D63" s="159"/>
      <c r="E63" s="181"/>
      <c r="F63" s="166"/>
      <c r="G63" s="159"/>
      <c r="H63" s="159"/>
      <c r="I63" s="235"/>
      <c r="J63" s="331"/>
      <c r="K63" s="235"/>
      <c r="L63" s="235"/>
      <c r="M63" s="235"/>
      <c r="N63" s="235"/>
      <c r="O63" s="235"/>
      <c r="P63" s="235"/>
      <c r="Q63" s="331"/>
      <c r="R63" s="340"/>
      <c r="S63" s="341"/>
      <c r="T63" s="331"/>
      <c r="U63" s="342"/>
    </row>
    <row r="64" spans="1:21">
      <c r="A64" s="180"/>
      <c r="B64" s="159"/>
      <c r="C64" s="159"/>
      <c r="D64" s="159"/>
      <c r="E64" s="159"/>
      <c r="F64" s="166"/>
      <c r="G64" s="159"/>
      <c r="H64" s="159"/>
      <c r="I64" s="348"/>
      <c r="J64" s="349"/>
      <c r="K64" s="348"/>
      <c r="L64" s="348"/>
      <c r="M64" s="348"/>
      <c r="N64" s="235"/>
      <c r="O64" s="235"/>
      <c r="P64" s="235"/>
      <c r="Q64" s="331"/>
      <c r="R64" s="340"/>
      <c r="S64" s="341"/>
      <c r="T64" s="331"/>
      <c r="U64" s="342"/>
    </row>
    <row r="65" spans="1:21">
      <c r="A65" s="180"/>
      <c r="B65" s="159"/>
      <c r="C65" s="159"/>
      <c r="D65" s="159"/>
      <c r="E65" s="181"/>
      <c r="F65" s="166"/>
      <c r="G65" s="159"/>
      <c r="H65" s="159"/>
      <c r="I65" s="235"/>
      <c r="J65" s="331"/>
      <c r="K65" s="235"/>
      <c r="L65" s="235"/>
      <c r="M65" s="235"/>
      <c r="N65" s="235"/>
      <c r="O65" s="235"/>
      <c r="P65" s="235"/>
      <c r="Q65" s="331"/>
      <c r="R65" s="340"/>
      <c r="S65" s="341"/>
      <c r="T65" s="331"/>
      <c r="U65" s="342"/>
    </row>
    <row r="66" spans="1:21" hidden="1">
      <c r="A66" s="180"/>
      <c r="B66" s="159"/>
      <c r="C66" s="159"/>
      <c r="D66" s="159"/>
      <c r="E66" s="181"/>
      <c r="F66" s="166"/>
      <c r="G66" s="159"/>
      <c r="H66" s="159"/>
      <c r="I66" s="235"/>
      <c r="J66" s="331"/>
      <c r="K66" s="235"/>
      <c r="L66" s="235"/>
      <c r="M66" s="235"/>
      <c r="N66" s="235"/>
      <c r="O66" s="235"/>
      <c r="P66" s="235"/>
      <c r="Q66" s="331"/>
      <c r="R66" s="340"/>
      <c r="S66" s="341"/>
      <c r="T66" s="331"/>
      <c r="U66" s="342"/>
    </row>
    <row r="67" spans="1:21" hidden="1">
      <c r="A67" s="180"/>
      <c r="B67" s="159"/>
      <c r="C67" s="159"/>
      <c r="D67" s="159"/>
      <c r="E67" s="181"/>
      <c r="F67" s="166"/>
      <c r="G67" s="159"/>
      <c r="H67" s="159"/>
      <c r="I67" s="235"/>
      <c r="J67" s="331"/>
      <c r="K67" s="235"/>
      <c r="L67" s="235"/>
      <c r="M67" s="235"/>
      <c r="N67" s="235"/>
      <c r="O67" s="235"/>
      <c r="P67" s="235"/>
      <c r="Q67" s="331"/>
      <c r="R67" s="340"/>
      <c r="S67" s="341"/>
      <c r="T67" s="331"/>
      <c r="U67" s="342"/>
    </row>
    <row r="68" spans="1:21" hidden="1">
      <c r="A68" s="180"/>
      <c r="B68" s="159"/>
      <c r="C68" s="159"/>
      <c r="D68" s="159"/>
      <c r="E68" s="181"/>
      <c r="F68" s="166"/>
      <c r="G68" s="159"/>
      <c r="H68" s="159"/>
      <c r="I68" s="235"/>
      <c r="J68" s="331"/>
      <c r="K68" s="235"/>
      <c r="L68" s="235"/>
      <c r="M68" s="235"/>
      <c r="N68" s="235"/>
      <c r="O68" s="235"/>
      <c r="P68" s="235"/>
      <c r="Q68" s="331"/>
      <c r="R68" s="340"/>
      <c r="S68" s="341"/>
      <c r="T68" s="331"/>
      <c r="U68" s="342"/>
    </row>
    <row r="69" spans="1:21" hidden="1">
      <c r="A69" s="180"/>
      <c r="B69" s="159"/>
      <c r="C69" s="159"/>
      <c r="D69" s="159"/>
      <c r="E69" s="181"/>
      <c r="F69" s="166"/>
      <c r="G69" s="159"/>
      <c r="H69" s="159"/>
      <c r="I69" s="235"/>
      <c r="J69" s="331"/>
      <c r="K69" s="235"/>
      <c r="L69" s="235"/>
      <c r="M69" s="235"/>
      <c r="N69" s="235"/>
      <c r="O69" s="235"/>
      <c r="P69" s="235"/>
      <c r="Q69" s="331"/>
      <c r="R69" s="340"/>
      <c r="S69" s="341"/>
      <c r="T69" s="331"/>
      <c r="U69" s="342"/>
    </row>
    <row r="70" spans="1:21" hidden="1">
      <c r="A70" s="182"/>
      <c r="B70" s="174"/>
      <c r="C70" s="174"/>
      <c r="D70" s="174"/>
      <c r="E70" s="174"/>
      <c r="F70" s="165">
        <f>F12+F39</f>
        <v>556.74444444444441</v>
      </c>
      <c r="G70" s="174">
        <f>G12+G39</f>
        <v>225.73802700000002</v>
      </c>
      <c r="H70" s="174">
        <f>G70/F70/3*1000</f>
        <v>135.15358752270143</v>
      </c>
      <c r="I70" s="342"/>
      <c r="K70" s="342"/>
      <c r="L70" s="342"/>
      <c r="M70" s="342"/>
      <c r="N70" s="342"/>
      <c r="O70" s="342"/>
      <c r="P70" s="342"/>
      <c r="R70" s="350"/>
      <c r="S70" s="351"/>
      <c r="U70" s="342"/>
    </row>
    <row r="71" spans="1:21" hidden="1">
      <c r="A71" s="182"/>
      <c r="B71" s="174"/>
      <c r="C71" s="174"/>
      <c r="D71" s="174"/>
      <c r="E71" s="174"/>
      <c r="G71" s="174"/>
      <c r="H71" s="174"/>
      <c r="I71" s="342"/>
      <c r="K71" s="342"/>
      <c r="L71" s="342"/>
      <c r="M71" s="342"/>
      <c r="N71" s="342"/>
      <c r="O71" s="342"/>
      <c r="P71" s="342"/>
      <c r="R71" s="350"/>
      <c r="S71" s="351"/>
      <c r="U71" s="342"/>
    </row>
    <row r="72" spans="1:21" hidden="1">
      <c r="A72" s="182"/>
      <c r="B72" s="174"/>
      <c r="C72" s="174"/>
      <c r="D72" s="174"/>
      <c r="E72" s="174"/>
      <c r="F72" s="165">
        <f>F12+F18+F38+F39</f>
        <v>3767.893333333333</v>
      </c>
      <c r="G72" s="174">
        <f>G12+G18+G38+G39</f>
        <v>1359.296427</v>
      </c>
      <c r="H72" s="174">
        <f>H12+H18+H38+H39</f>
        <v>16.577539999999999</v>
      </c>
      <c r="I72" s="342"/>
      <c r="K72" s="342"/>
      <c r="L72" s="342"/>
      <c r="M72" s="342"/>
      <c r="N72" s="342"/>
      <c r="O72" s="342"/>
      <c r="P72" s="342"/>
      <c r="R72" s="350"/>
      <c r="S72" s="351"/>
      <c r="U72" s="342"/>
    </row>
    <row r="73" spans="1:21" hidden="1">
      <c r="A73" s="182"/>
      <c r="B73" s="174"/>
      <c r="C73" s="174"/>
      <c r="D73" s="174"/>
      <c r="E73" s="174"/>
      <c r="G73" s="174"/>
      <c r="H73" s="174"/>
      <c r="I73" s="342"/>
      <c r="K73" s="342"/>
      <c r="L73" s="342"/>
      <c r="M73" s="342"/>
      <c r="N73" s="342"/>
      <c r="O73" s="342"/>
      <c r="P73" s="342"/>
      <c r="R73" s="350"/>
      <c r="S73" s="351"/>
      <c r="U73" s="342"/>
    </row>
    <row r="74" spans="1:21" hidden="1">
      <c r="A74" s="182"/>
      <c r="B74" s="174"/>
      <c r="C74" s="174"/>
      <c r="D74" s="174"/>
      <c r="E74" s="174"/>
      <c r="G74" s="174"/>
      <c r="H74" s="174">
        <f>G72/F72/9*1000</f>
        <v>40.084185769590079</v>
      </c>
      <c r="I74" s="342"/>
      <c r="K74" s="342"/>
      <c r="L74" s="342"/>
      <c r="M74" s="342"/>
      <c r="N74" s="342"/>
      <c r="O74" s="342"/>
      <c r="P74" s="342"/>
      <c r="R74" s="350"/>
      <c r="S74" s="351"/>
      <c r="U74" s="342"/>
    </row>
    <row r="75" spans="1:21" hidden="1">
      <c r="A75" s="182"/>
      <c r="B75" s="174"/>
      <c r="C75" s="174"/>
      <c r="D75" s="174"/>
      <c r="E75" s="174"/>
      <c r="G75" s="174"/>
      <c r="H75" s="174"/>
      <c r="I75" s="342"/>
      <c r="K75" s="342"/>
      <c r="L75" s="342"/>
      <c r="M75" s="342"/>
      <c r="N75" s="342"/>
      <c r="O75" s="342"/>
      <c r="P75" s="342"/>
      <c r="R75" s="350"/>
      <c r="S75" s="351"/>
      <c r="U75" s="342"/>
    </row>
    <row r="76" spans="1:21">
      <c r="B76" s="174"/>
      <c r="C76" s="174"/>
      <c r="D76" s="174"/>
      <c r="E76" s="174"/>
      <c r="F76" s="174"/>
      <c r="G76" s="174"/>
      <c r="H76" s="174"/>
    </row>
  </sheetData>
  <mergeCells count="5">
    <mergeCell ref="A57:H57"/>
    <mergeCell ref="C1:H1"/>
    <mergeCell ref="A3:H3"/>
    <mergeCell ref="A4:H4"/>
    <mergeCell ref="G6:H6"/>
  </mergeCells>
  <pageMargins left="0.55118110236220474" right="0.43307086614173229" top="0.23622047244094491" bottom="0.15748031496062992" header="0.31496062992125984" footer="0.15748031496062992"/>
  <pageSetup paperSize="9" scale="71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49"/>
  <sheetViews>
    <sheetView view="pageBreakPreview" zoomScale="40" zoomScaleNormal="40" zoomScaleSheetLayoutView="40" workbookViewId="0">
      <pane ySplit="9" topLeftCell="A10" activePane="bottomLeft" state="frozen"/>
      <selection pane="bottomLeft" activeCell="A5" sqref="A5:A8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31.85546875" style="170" customWidth="1"/>
    <col min="5" max="5" width="33.140625" style="169" customWidth="1"/>
    <col min="6" max="6" width="24.140625" style="186" customWidth="1"/>
    <col min="7" max="7" width="28.42578125" style="169" customWidth="1"/>
    <col min="8" max="8" width="29.28515625" style="169" customWidth="1"/>
    <col min="9" max="9" width="30.7109375" customWidth="1"/>
  </cols>
  <sheetData>
    <row r="1" spans="1:23" ht="26.25">
      <c r="F1" s="211"/>
      <c r="G1" s="202"/>
      <c r="H1" s="202"/>
      <c r="I1" s="76" t="s">
        <v>193</v>
      </c>
      <c r="J1" s="75"/>
    </row>
    <row r="2" spans="1:23" ht="79.5" customHeight="1">
      <c r="A2" s="418" t="s">
        <v>395</v>
      </c>
      <c r="B2" s="418"/>
      <c r="C2" s="418"/>
      <c r="D2" s="418"/>
      <c r="E2" s="418"/>
      <c r="F2" s="418"/>
      <c r="G2" s="418"/>
      <c r="H2" s="418"/>
      <c r="I2" s="418"/>
    </row>
    <row r="3" spans="1:23" ht="62.25" customHeight="1">
      <c r="A3" s="419" t="s">
        <v>418</v>
      </c>
      <c r="B3" s="420"/>
      <c r="C3" s="420"/>
      <c r="D3" s="420"/>
      <c r="E3" s="420"/>
      <c r="F3" s="420"/>
      <c r="G3" s="420"/>
      <c r="H3" s="420"/>
      <c r="I3" s="420"/>
    </row>
    <row r="4" spans="1:23">
      <c r="B4" s="77"/>
    </row>
    <row r="5" spans="1:23" ht="89.25" customHeight="1">
      <c r="A5" s="421" t="s">
        <v>58</v>
      </c>
      <c r="B5" s="422" t="s">
        <v>59</v>
      </c>
      <c r="C5" s="424" t="s">
        <v>60</v>
      </c>
      <c r="D5" s="425"/>
      <c r="E5" s="426"/>
      <c r="F5" s="433" t="s">
        <v>10</v>
      </c>
      <c r="G5" s="434" t="s">
        <v>77</v>
      </c>
      <c r="H5" s="434"/>
      <c r="I5" s="435" t="s">
        <v>194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15.75">
      <c r="A6" s="421"/>
      <c r="B6" s="422"/>
      <c r="C6" s="427"/>
      <c r="D6" s="428"/>
      <c r="E6" s="429"/>
      <c r="F6" s="433"/>
      <c r="G6" s="438" t="s">
        <v>63</v>
      </c>
      <c r="H6" s="438" t="s">
        <v>64</v>
      </c>
      <c r="I6" s="436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15.75">
      <c r="A7" s="421"/>
      <c r="B7" s="423"/>
      <c r="C7" s="430"/>
      <c r="D7" s="431"/>
      <c r="E7" s="432"/>
      <c r="F7" s="433"/>
      <c r="G7" s="439"/>
      <c r="H7" s="439"/>
      <c r="I7" s="436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ht="207" customHeight="1">
      <c r="A8" s="421"/>
      <c r="B8" s="423"/>
      <c r="C8" s="79" t="s">
        <v>73</v>
      </c>
      <c r="D8" s="310" t="s">
        <v>416</v>
      </c>
      <c r="E8" s="188" t="s">
        <v>65</v>
      </c>
      <c r="F8" s="433"/>
      <c r="G8" s="440"/>
      <c r="H8" s="440"/>
      <c r="I8" s="43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ht="66" customHeight="1">
      <c r="A9" s="80" t="s">
        <v>66</v>
      </c>
      <c r="B9" s="81" t="s">
        <v>67</v>
      </c>
      <c r="C9" s="223">
        <v>1</v>
      </c>
      <c r="D9" s="223">
        <v>2</v>
      </c>
      <c r="E9" s="223">
        <v>3</v>
      </c>
      <c r="F9" s="223">
        <v>4</v>
      </c>
      <c r="G9" s="224">
        <v>5</v>
      </c>
      <c r="H9" s="224">
        <v>6</v>
      </c>
      <c r="I9" s="82" t="s">
        <v>68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27">
      <c r="A10" s="404" t="s">
        <v>61</v>
      </c>
      <c r="B10" s="405"/>
      <c r="C10" s="405"/>
      <c r="D10" s="405"/>
      <c r="E10" s="405"/>
      <c r="F10" s="405"/>
      <c r="G10" s="405"/>
      <c r="H10" s="405"/>
      <c r="I10" s="406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1:23" ht="27">
      <c r="A11" s="407" t="s">
        <v>195</v>
      </c>
      <c r="B11" s="408"/>
      <c r="C11" s="408"/>
      <c r="D11" s="408"/>
      <c r="E11" s="408"/>
      <c r="F11" s="408"/>
      <c r="G11" s="408"/>
      <c r="H11" s="408"/>
      <c r="I11" s="409"/>
    </row>
    <row r="12" spans="1:23" ht="24.95" customHeight="1">
      <c r="A12" s="83" t="s">
        <v>196</v>
      </c>
      <c r="B12" s="84" t="s">
        <v>197</v>
      </c>
      <c r="C12" s="85"/>
      <c r="D12" s="238">
        <f>D13+D14</f>
        <v>184.48059999999998</v>
      </c>
      <c r="E12" s="303">
        <f>E13+E14</f>
        <v>98.5</v>
      </c>
      <c r="F12" s="149">
        <f>F15</f>
        <v>829.66</v>
      </c>
      <c r="G12" s="203">
        <f>G15</f>
        <v>153056.17459599997</v>
      </c>
      <c r="H12" s="203">
        <f>H15</f>
        <v>81721.509999999995</v>
      </c>
      <c r="I12" s="307">
        <f>G12/H12</f>
        <v>1.8728994923857865</v>
      </c>
    </row>
    <row r="13" spans="1:23" ht="24.95" customHeight="1">
      <c r="A13" s="86" t="s">
        <v>198</v>
      </c>
      <c r="B13" s="87" t="s">
        <v>199</v>
      </c>
      <c r="C13" s="88"/>
      <c r="D13" s="190"/>
      <c r="E13" s="302"/>
      <c r="F13" s="150"/>
      <c r="G13" s="204">
        <f>D13*F13</f>
        <v>0</v>
      </c>
      <c r="H13" s="204">
        <f>E13*F13</f>
        <v>0</v>
      </c>
      <c r="I13" s="308" t="e">
        <f>G13/H13</f>
        <v>#DIV/0!</v>
      </c>
    </row>
    <row r="14" spans="1:23" ht="27.75" customHeight="1">
      <c r="A14" s="86" t="s">
        <v>200</v>
      </c>
      <c r="B14" s="87" t="s">
        <v>201</v>
      </c>
      <c r="C14" s="88"/>
      <c r="D14" s="239">
        <f>D15</f>
        <v>184.48059999999998</v>
      </c>
      <c r="E14" s="304">
        <f>E15</f>
        <v>98.5</v>
      </c>
      <c r="F14" s="150"/>
      <c r="G14" s="204">
        <f>D14*F14</f>
        <v>0</v>
      </c>
      <c r="H14" s="204">
        <f>E14*F14</f>
        <v>0</v>
      </c>
      <c r="I14" s="308" t="e">
        <f>G14/H14</f>
        <v>#DIV/0!</v>
      </c>
    </row>
    <row r="15" spans="1:23" ht="51" customHeight="1">
      <c r="A15" s="89" t="s">
        <v>428</v>
      </c>
      <c r="B15" s="90" t="s">
        <v>202</v>
      </c>
      <c r="C15" s="88" t="s">
        <v>8</v>
      </c>
      <c r="D15" s="190">
        <f>90+94.4806</f>
        <v>184.48059999999998</v>
      </c>
      <c r="E15" s="302">
        <v>98.5</v>
      </c>
      <c r="F15" s="151">
        <v>829.66</v>
      </c>
      <c r="G15" s="204">
        <f>D15*F15</f>
        <v>153056.17459599997</v>
      </c>
      <c r="H15" s="204">
        <f>E15*F15</f>
        <v>81721.509999999995</v>
      </c>
      <c r="I15" s="307">
        <f>G15/H15</f>
        <v>1.8728994923857865</v>
      </c>
    </row>
    <row r="16" spans="1:23" ht="24.95" customHeight="1">
      <c r="A16" s="94" t="s">
        <v>27</v>
      </c>
      <c r="B16" s="95"/>
      <c r="C16" s="96" t="s">
        <v>9</v>
      </c>
      <c r="D16" s="191" t="s">
        <v>9</v>
      </c>
      <c r="E16" s="191" t="s">
        <v>9</v>
      </c>
      <c r="F16" s="212" t="s">
        <v>9</v>
      </c>
      <c r="G16" s="138">
        <f>G15</f>
        <v>153056.17459599997</v>
      </c>
      <c r="H16" s="138">
        <f>H15</f>
        <v>81721.509999999995</v>
      </c>
      <c r="I16" s="309">
        <f>G16/H16</f>
        <v>1.8728994923857865</v>
      </c>
    </row>
    <row r="17" spans="1:12" ht="24.95" customHeight="1">
      <c r="A17" s="407" t="s">
        <v>203</v>
      </c>
      <c r="B17" s="410"/>
      <c r="C17" s="410"/>
      <c r="D17" s="410"/>
      <c r="E17" s="410"/>
      <c r="F17" s="410"/>
      <c r="G17" s="410"/>
      <c r="H17" s="410"/>
      <c r="I17" s="411"/>
    </row>
    <row r="18" spans="1:12" ht="24.95" customHeight="1">
      <c r="A18" s="83" t="s">
        <v>204</v>
      </c>
      <c r="B18" s="84" t="s">
        <v>205</v>
      </c>
      <c r="C18" s="85"/>
      <c r="D18" s="192"/>
      <c r="E18" s="236"/>
      <c r="F18" s="150"/>
      <c r="G18" s="136">
        <f>G19+G20+G21+G22+G23</f>
        <v>341372.93313999998</v>
      </c>
      <c r="H18" s="136">
        <f>H19+H20+H21+H22+H23</f>
        <v>380377.38492000004</v>
      </c>
      <c r="I18" s="140">
        <f>G18/H18</f>
        <v>0.89745854163174454</v>
      </c>
    </row>
    <row r="19" spans="1:12" ht="77.25" customHeight="1">
      <c r="A19" s="89" t="s">
        <v>429</v>
      </c>
      <c r="B19" s="90" t="s">
        <v>206</v>
      </c>
      <c r="C19" s="88" t="s">
        <v>46</v>
      </c>
      <c r="D19" s="190">
        <v>0</v>
      </c>
      <c r="E19" s="302">
        <v>0</v>
      </c>
      <c r="F19" s="151">
        <v>104.62</v>
      </c>
      <c r="G19" s="204">
        <f>D19*F19</f>
        <v>0</v>
      </c>
      <c r="H19" s="204">
        <f>E19*F19</f>
        <v>0</v>
      </c>
      <c r="I19" s="139" t="e">
        <f t="shared" ref="I19:I26" si="0">G19/H19</f>
        <v>#DIV/0!</v>
      </c>
    </row>
    <row r="20" spans="1:12" ht="24.95" customHeight="1">
      <c r="A20" s="89" t="s">
        <v>207</v>
      </c>
      <c r="B20" s="90" t="s">
        <v>208</v>
      </c>
      <c r="C20" s="88" t="s">
        <v>46</v>
      </c>
      <c r="D20" s="250">
        <v>7.71</v>
      </c>
      <c r="E20" s="302">
        <v>9.3000000000000007</v>
      </c>
      <c r="F20" s="151">
        <v>148.66999999999999</v>
      </c>
      <c r="G20" s="204">
        <f>D20*F20</f>
        <v>1146.2456999999999</v>
      </c>
      <c r="H20" s="204">
        <f>E20*F20</f>
        <v>1382.6310000000001</v>
      </c>
      <c r="I20" s="139">
        <f t="shared" si="0"/>
        <v>0.82903225806451608</v>
      </c>
    </row>
    <row r="21" spans="1:12" ht="24.75" customHeight="1">
      <c r="A21" s="89" t="s">
        <v>209</v>
      </c>
      <c r="B21" s="90" t="s">
        <v>210</v>
      </c>
      <c r="C21" s="88" t="s">
        <v>46</v>
      </c>
      <c r="D21" s="250">
        <f>947.83+196.536+248.224</f>
        <v>1392.59</v>
      </c>
      <c r="E21" s="302">
        <v>1340.56</v>
      </c>
      <c r="F21" s="151">
        <v>25.08</v>
      </c>
      <c r="G21" s="204">
        <f>D21*F21</f>
        <v>34926.157199999994</v>
      </c>
      <c r="H21" s="204">
        <f>E21*F21</f>
        <v>33621.244799999993</v>
      </c>
      <c r="I21" s="139">
        <f t="shared" si="0"/>
        <v>1.038812138210897</v>
      </c>
    </row>
    <row r="22" spans="1:12" ht="53.25" customHeight="1">
      <c r="A22" s="89" t="s">
        <v>426</v>
      </c>
      <c r="B22" s="90" t="s">
        <v>211</v>
      </c>
      <c r="C22" s="88" t="s">
        <v>46</v>
      </c>
      <c r="D22" s="250">
        <f>16.07+915+41.886+0</f>
        <v>972.95600000000002</v>
      </c>
      <c r="E22" s="302">
        <v>1224.328</v>
      </c>
      <c r="F22" s="151">
        <v>97.04</v>
      </c>
      <c r="G22" s="204">
        <f>D22*F22</f>
        <v>94415.650240000003</v>
      </c>
      <c r="H22" s="204">
        <f>E22*F22</f>
        <v>118808.78912</v>
      </c>
      <c r="I22" s="139">
        <f t="shared" si="0"/>
        <v>0.79468573780882246</v>
      </c>
      <c r="J22" s="142"/>
      <c r="K22" s="142"/>
    </row>
    <row r="23" spans="1:12" ht="75.75" customHeight="1">
      <c r="A23" s="89" t="s">
        <v>212</v>
      </c>
      <c r="B23" s="90" t="s">
        <v>213</v>
      </c>
      <c r="C23" s="88" t="s">
        <v>46</v>
      </c>
      <c r="D23" s="250">
        <v>4467.8999999999996</v>
      </c>
      <c r="E23" s="302">
        <v>4800.1000000000004</v>
      </c>
      <c r="F23" s="151">
        <v>47.2</v>
      </c>
      <c r="G23" s="204">
        <f>D23*F23</f>
        <v>210884.88</v>
      </c>
      <c r="H23" s="204">
        <f>E23*F23</f>
        <v>226564.72000000003</v>
      </c>
      <c r="I23" s="139">
        <f t="shared" si="0"/>
        <v>0.93079310847690666</v>
      </c>
    </row>
    <row r="24" spans="1:12" ht="24.95" customHeight="1">
      <c r="A24" s="86" t="s">
        <v>215</v>
      </c>
      <c r="B24" s="87" t="s">
        <v>216</v>
      </c>
      <c r="C24" s="100"/>
      <c r="D24" s="194"/>
      <c r="E24" s="305"/>
      <c r="F24" s="214"/>
      <c r="G24" s="136">
        <f>G25+G26</f>
        <v>18920.619599999998</v>
      </c>
      <c r="H24" s="136">
        <f>H25+H26</f>
        <v>13761.714</v>
      </c>
      <c r="I24" s="140">
        <f t="shared" si="0"/>
        <v>1.3748737693575086</v>
      </c>
    </row>
    <row r="25" spans="1:12" ht="24.95" customHeight="1">
      <c r="A25" s="89" t="s">
        <v>218</v>
      </c>
      <c r="B25" s="90" t="s">
        <v>219</v>
      </c>
      <c r="C25" s="101" t="s">
        <v>217</v>
      </c>
      <c r="D25" s="250">
        <v>76.11</v>
      </c>
      <c r="E25" s="302">
        <v>57.15</v>
      </c>
      <c r="F25" s="151">
        <v>134.16</v>
      </c>
      <c r="G25" s="204">
        <f>D25*F25</f>
        <v>10210.917599999999</v>
      </c>
      <c r="H25" s="204">
        <f>E25*F25</f>
        <v>7667.2439999999997</v>
      </c>
      <c r="I25" s="139">
        <f t="shared" si="0"/>
        <v>1.3317585301837269</v>
      </c>
    </row>
    <row r="26" spans="1:12" ht="100.5" customHeight="1">
      <c r="A26" s="89" t="s">
        <v>220</v>
      </c>
      <c r="B26" s="90" t="s">
        <v>221</v>
      </c>
      <c r="C26" s="101" t="s">
        <v>217</v>
      </c>
      <c r="D26" s="250">
        <v>54.777999999999999</v>
      </c>
      <c r="E26" s="302">
        <v>38.33</v>
      </c>
      <c r="F26" s="151">
        <v>159</v>
      </c>
      <c r="G26" s="204">
        <f>D26*F26</f>
        <v>8709.7019999999993</v>
      </c>
      <c r="H26" s="204">
        <f>E26*F26</f>
        <v>6094.4699999999993</v>
      </c>
      <c r="I26" s="139">
        <f t="shared" si="0"/>
        <v>1.4291155752674145</v>
      </c>
    </row>
    <row r="27" spans="1:12" s="102" customFormat="1" ht="79.5" customHeight="1">
      <c r="A27" s="86" t="s">
        <v>222</v>
      </c>
      <c r="B27" s="87" t="s">
        <v>223</v>
      </c>
      <c r="C27" s="100"/>
      <c r="D27" s="194"/>
      <c r="E27" s="305"/>
      <c r="F27" s="213"/>
      <c r="G27" s="136">
        <f>G28+G29+G30</f>
        <v>575908.37557400006</v>
      </c>
      <c r="H27" s="136">
        <f>H28+H29+H30</f>
        <v>863992.62730000017</v>
      </c>
      <c r="I27" s="140">
        <f t="shared" ref="I27:I33" si="1">G27/H27</f>
        <v>0.66656630783265935</v>
      </c>
    </row>
    <row r="28" spans="1:12" ht="47.25" customHeight="1">
      <c r="A28" s="89" t="s">
        <v>431</v>
      </c>
      <c r="B28" s="90" t="s">
        <v>224</v>
      </c>
      <c r="C28" s="88" t="s">
        <v>23</v>
      </c>
      <c r="D28" s="302">
        <f>0.5362+95.7</f>
        <v>96.236199999999997</v>
      </c>
      <c r="E28" s="302">
        <v>143.49</v>
      </c>
      <c r="F28" s="151">
        <v>5814.27</v>
      </c>
      <c r="G28" s="204">
        <f t="shared" ref="G28:G33" si="2">D28*F28</f>
        <v>559543.25057400006</v>
      </c>
      <c r="H28" s="204">
        <f t="shared" ref="H28:H33" si="3">E28*F28</f>
        <v>834289.60230000014</v>
      </c>
      <c r="I28" s="139">
        <f t="shared" si="1"/>
        <v>0.67068227751062792</v>
      </c>
      <c r="L28" t="s">
        <v>76</v>
      </c>
    </row>
    <row r="29" spans="1:12" ht="72" customHeight="1">
      <c r="A29" s="89" t="s">
        <v>427</v>
      </c>
      <c r="B29" s="90" t="s">
        <v>225</v>
      </c>
      <c r="C29" s="88" t="s">
        <v>23</v>
      </c>
      <c r="D29" s="250">
        <v>7.9</v>
      </c>
      <c r="E29" s="302">
        <v>8.3000000000000007</v>
      </c>
      <c r="F29" s="151">
        <v>533.54999999999995</v>
      </c>
      <c r="G29" s="204">
        <f t="shared" si="2"/>
        <v>4215.0450000000001</v>
      </c>
      <c r="H29" s="204">
        <f t="shared" si="3"/>
        <v>4428.4650000000001</v>
      </c>
      <c r="I29" s="139">
        <f t="shared" si="1"/>
        <v>0.95180722891566261</v>
      </c>
    </row>
    <row r="30" spans="1:12" ht="49.5" customHeight="1">
      <c r="A30" s="89" t="s">
        <v>227</v>
      </c>
      <c r="B30" s="90" t="s">
        <v>228</v>
      </c>
      <c r="C30" s="88" t="s">
        <v>229</v>
      </c>
      <c r="D30" s="250">
        <v>3796.9</v>
      </c>
      <c r="E30" s="302">
        <v>7898.3</v>
      </c>
      <c r="F30" s="151">
        <v>3.2</v>
      </c>
      <c r="G30" s="204">
        <f t="shared" si="2"/>
        <v>12150.080000000002</v>
      </c>
      <c r="H30" s="204">
        <f t="shared" si="3"/>
        <v>25274.560000000001</v>
      </c>
      <c r="I30" s="139">
        <f t="shared" si="1"/>
        <v>0.48072370003671683</v>
      </c>
    </row>
    <row r="31" spans="1:12" s="102" customFormat="1" ht="24.95" customHeight="1">
      <c r="A31" s="86" t="s">
        <v>230</v>
      </c>
      <c r="B31" s="87" t="s">
        <v>231</v>
      </c>
      <c r="C31" s="100"/>
      <c r="D31" s="194"/>
      <c r="E31" s="305"/>
      <c r="F31" s="214"/>
      <c r="G31" s="136">
        <f>G32+G33</f>
        <v>184.39286199999998</v>
      </c>
      <c r="H31" s="136">
        <f>H32+H33</f>
        <v>249.76106999999999</v>
      </c>
      <c r="I31" s="140">
        <f t="shared" si="1"/>
        <v>0.73827703412705581</v>
      </c>
    </row>
    <row r="32" spans="1:12" ht="30.75" customHeight="1">
      <c r="A32" s="89" t="s">
        <v>232</v>
      </c>
      <c r="B32" s="90" t="s">
        <v>233</v>
      </c>
      <c r="C32" s="88" t="s">
        <v>234</v>
      </c>
      <c r="D32" s="250">
        <v>0.22</v>
      </c>
      <c r="E32" s="302">
        <v>0.3</v>
      </c>
      <c r="F32" s="151">
        <v>822.55</v>
      </c>
      <c r="G32" s="204">
        <f t="shared" si="2"/>
        <v>180.96099999999998</v>
      </c>
      <c r="H32" s="204">
        <f t="shared" si="3"/>
        <v>246.76499999999999</v>
      </c>
      <c r="I32" s="139">
        <f t="shared" si="1"/>
        <v>0.73333333333333328</v>
      </c>
    </row>
    <row r="33" spans="1:9" ht="30.75" customHeight="1">
      <c r="A33" s="89" t="s">
        <v>374</v>
      </c>
      <c r="B33" s="90" t="s">
        <v>373</v>
      </c>
      <c r="C33" s="88" t="s">
        <v>234</v>
      </c>
      <c r="D33" s="250">
        <v>1.26E-2</v>
      </c>
      <c r="E33" s="302">
        <v>1.0999999999999999E-2</v>
      </c>
      <c r="F33" s="151">
        <v>272.37</v>
      </c>
      <c r="G33" s="204">
        <f t="shared" si="2"/>
        <v>3.4318620000000002</v>
      </c>
      <c r="H33" s="204">
        <f t="shared" si="3"/>
        <v>2.99607</v>
      </c>
      <c r="I33" s="139">
        <f t="shared" si="1"/>
        <v>1.1454545454545455</v>
      </c>
    </row>
    <row r="34" spans="1:9" ht="24.95" customHeight="1">
      <c r="A34" s="86" t="s">
        <v>235</v>
      </c>
      <c r="B34" s="87" t="s">
        <v>236</v>
      </c>
      <c r="C34" s="88"/>
      <c r="D34" s="189"/>
      <c r="E34" s="306"/>
      <c r="F34" s="215"/>
      <c r="G34" s="136">
        <f>G36+G37+G38+G35</f>
        <v>18375.117600000001</v>
      </c>
      <c r="H34" s="136">
        <f>H36+H37+H38+H35</f>
        <v>9251.0339000000004</v>
      </c>
      <c r="I34" s="140">
        <f t="shared" ref="I34:I39" si="4">G34/H34</f>
        <v>1.9862771878935608</v>
      </c>
    </row>
    <row r="35" spans="1:9" ht="81.75" customHeight="1">
      <c r="A35" s="105" t="s">
        <v>384</v>
      </c>
      <c r="B35" s="90" t="s">
        <v>385</v>
      </c>
      <c r="C35" s="88" t="s">
        <v>237</v>
      </c>
      <c r="D35" s="250">
        <v>0</v>
      </c>
      <c r="E35" s="302">
        <v>0</v>
      </c>
      <c r="F35" s="151">
        <v>9918.7800000000007</v>
      </c>
      <c r="G35" s="204">
        <f>D35*F35</f>
        <v>0</v>
      </c>
      <c r="H35" s="204">
        <f>E35*F35</f>
        <v>0</v>
      </c>
      <c r="I35" s="139" t="e">
        <f t="shared" si="4"/>
        <v>#DIV/0!</v>
      </c>
    </row>
    <row r="36" spans="1:9" ht="24.95" customHeight="1">
      <c r="A36" s="105" t="s">
        <v>238</v>
      </c>
      <c r="B36" s="90" t="s">
        <v>239</v>
      </c>
      <c r="C36" s="88" t="s">
        <v>237</v>
      </c>
      <c r="D36" s="302">
        <f>1.5+0.3</f>
        <v>1.8</v>
      </c>
      <c r="E36" s="302">
        <v>1.22</v>
      </c>
      <c r="F36" s="151">
        <v>2504.7399999999998</v>
      </c>
      <c r="G36" s="204">
        <f>D36*F36</f>
        <v>4508.5320000000002</v>
      </c>
      <c r="H36" s="204">
        <f>E36*F36</f>
        <v>3055.7827999999995</v>
      </c>
      <c r="I36" s="139">
        <f t="shared" si="4"/>
        <v>1.4754098360655741</v>
      </c>
    </row>
    <row r="37" spans="1:9" ht="24.95" customHeight="1">
      <c r="A37" s="89" t="s">
        <v>240</v>
      </c>
      <c r="B37" s="90" t="s">
        <v>241</v>
      </c>
      <c r="C37" s="88" t="s">
        <v>237</v>
      </c>
      <c r="D37" s="250">
        <v>0</v>
      </c>
      <c r="E37" s="302">
        <v>0</v>
      </c>
      <c r="F37" s="151">
        <v>5510.1</v>
      </c>
      <c r="G37" s="204">
        <f>D37*F37</f>
        <v>0</v>
      </c>
      <c r="H37" s="204">
        <f>E37*F37</f>
        <v>0</v>
      </c>
      <c r="I37" s="141" t="e">
        <f t="shared" si="4"/>
        <v>#DIV/0!</v>
      </c>
    </row>
    <row r="38" spans="1:9" ht="50.25" customHeight="1">
      <c r="A38" s="89" t="s">
        <v>242</v>
      </c>
      <c r="B38" s="90" t="s">
        <v>243</v>
      </c>
      <c r="C38" s="88" t="s">
        <v>46</v>
      </c>
      <c r="D38" s="250">
        <v>8776.32</v>
      </c>
      <c r="E38" s="302">
        <v>3921.0450000000001</v>
      </c>
      <c r="F38" s="151">
        <v>1.58</v>
      </c>
      <c r="G38" s="204">
        <f>D38*F38</f>
        <v>13866.5856</v>
      </c>
      <c r="H38" s="204">
        <f>E38*F38</f>
        <v>6195.2511000000004</v>
      </c>
      <c r="I38" s="139">
        <f t="shared" si="4"/>
        <v>2.2382604637284191</v>
      </c>
    </row>
    <row r="39" spans="1:9" ht="24.75" hidden="1" customHeight="1">
      <c r="A39" s="89" t="s">
        <v>244</v>
      </c>
      <c r="B39" s="90" t="s">
        <v>245</v>
      </c>
      <c r="C39" s="88" t="s">
        <v>237</v>
      </c>
      <c r="D39" s="189"/>
      <c r="E39" s="190"/>
      <c r="F39" s="151">
        <v>3450</v>
      </c>
      <c r="G39" s="204">
        <f>D39*F39</f>
        <v>0</v>
      </c>
      <c r="H39" s="204">
        <f t="shared" ref="H39:H82" si="5">E39*F39</f>
        <v>0</v>
      </c>
      <c r="I39" s="137" t="e">
        <f t="shared" si="4"/>
        <v>#DIV/0!</v>
      </c>
    </row>
    <row r="40" spans="1:9" ht="24.95" hidden="1" customHeight="1">
      <c r="A40" s="89" t="s">
        <v>246</v>
      </c>
      <c r="B40" s="90" t="s">
        <v>247</v>
      </c>
      <c r="C40" s="88" t="s">
        <v>237</v>
      </c>
      <c r="D40" s="189"/>
      <c r="E40" s="190"/>
      <c r="F40" s="151">
        <v>875</v>
      </c>
      <c r="G40" s="204">
        <f t="shared" ref="G40:G82" si="6">D40*F40</f>
        <v>0</v>
      </c>
      <c r="H40" s="204">
        <f t="shared" si="5"/>
        <v>0</v>
      </c>
      <c r="I40" s="137" t="e">
        <f t="shared" ref="I40:I83" si="7">G40/H40</f>
        <v>#DIV/0!</v>
      </c>
    </row>
    <row r="41" spans="1:9" ht="24.95" hidden="1" customHeight="1">
      <c r="A41" s="86" t="s">
        <v>248</v>
      </c>
      <c r="B41" s="87" t="s">
        <v>249</v>
      </c>
      <c r="C41" s="88"/>
      <c r="D41" s="189"/>
      <c r="E41" s="190"/>
      <c r="F41" s="215"/>
      <c r="G41" s="204">
        <f t="shared" si="6"/>
        <v>0</v>
      </c>
      <c r="H41" s="204">
        <f t="shared" si="5"/>
        <v>0</v>
      </c>
      <c r="I41" s="137" t="e">
        <f t="shared" si="7"/>
        <v>#DIV/0!</v>
      </c>
    </row>
    <row r="42" spans="1:9" ht="24.95" hidden="1" customHeight="1">
      <c r="A42" s="89" t="s">
        <v>250</v>
      </c>
      <c r="B42" s="90" t="s">
        <v>251</v>
      </c>
      <c r="C42" s="88" t="s">
        <v>34</v>
      </c>
      <c r="D42" s="189"/>
      <c r="E42" s="190"/>
      <c r="F42" s="151">
        <v>11910.6</v>
      </c>
      <c r="G42" s="204">
        <f t="shared" si="6"/>
        <v>0</v>
      </c>
      <c r="H42" s="204">
        <f t="shared" si="5"/>
        <v>0</v>
      </c>
      <c r="I42" s="137" t="e">
        <f t="shared" si="7"/>
        <v>#DIV/0!</v>
      </c>
    </row>
    <row r="43" spans="1:9" ht="24.95" hidden="1" customHeight="1">
      <c r="A43" s="103" t="s">
        <v>252</v>
      </c>
      <c r="B43" s="90" t="s">
        <v>253</v>
      </c>
      <c r="C43" s="88" t="s">
        <v>46</v>
      </c>
      <c r="D43" s="189"/>
      <c r="E43" s="190"/>
      <c r="F43" s="151">
        <v>45</v>
      </c>
      <c r="G43" s="204">
        <f t="shared" si="6"/>
        <v>0</v>
      </c>
      <c r="H43" s="204">
        <f t="shared" si="5"/>
        <v>0</v>
      </c>
      <c r="I43" s="137" t="e">
        <f t="shared" si="7"/>
        <v>#DIV/0!</v>
      </c>
    </row>
    <row r="44" spans="1:9" ht="24.95" hidden="1" customHeight="1">
      <c r="A44" s="89" t="s">
        <v>254</v>
      </c>
      <c r="B44" s="90" t="s">
        <v>255</v>
      </c>
      <c r="C44" s="88" t="s">
        <v>46</v>
      </c>
      <c r="D44" s="189"/>
      <c r="E44" s="190"/>
      <c r="F44" s="151">
        <v>63.77</v>
      </c>
      <c r="G44" s="204">
        <f t="shared" si="6"/>
        <v>0</v>
      </c>
      <c r="H44" s="204">
        <f t="shared" si="5"/>
        <v>0</v>
      </c>
      <c r="I44" s="137" t="e">
        <f t="shared" si="7"/>
        <v>#DIV/0!</v>
      </c>
    </row>
    <row r="45" spans="1:9" ht="24.95" hidden="1" customHeight="1">
      <c r="A45" s="89" t="s">
        <v>256</v>
      </c>
      <c r="B45" s="90" t="s">
        <v>257</v>
      </c>
      <c r="C45" s="88" t="s">
        <v>46</v>
      </c>
      <c r="D45" s="189"/>
      <c r="E45" s="190"/>
      <c r="F45" s="151">
        <v>63.77</v>
      </c>
      <c r="G45" s="204">
        <f t="shared" si="6"/>
        <v>0</v>
      </c>
      <c r="H45" s="204">
        <f t="shared" si="5"/>
        <v>0</v>
      </c>
      <c r="I45" s="137" t="e">
        <f t="shared" si="7"/>
        <v>#DIV/0!</v>
      </c>
    </row>
    <row r="46" spans="1:9" ht="24.95" hidden="1" customHeight="1">
      <c r="A46" s="89" t="s">
        <v>258</v>
      </c>
      <c r="B46" s="90" t="s">
        <v>259</v>
      </c>
      <c r="C46" s="88" t="s">
        <v>46</v>
      </c>
      <c r="D46" s="189"/>
      <c r="E46" s="190"/>
      <c r="F46" s="151">
        <v>36.9</v>
      </c>
      <c r="G46" s="204">
        <f t="shared" si="6"/>
        <v>0</v>
      </c>
      <c r="H46" s="204">
        <f t="shared" si="5"/>
        <v>0</v>
      </c>
      <c r="I46" s="137" t="e">
        <f t="shared" si="7"/>
        <v>#DIV/0!</v>
      </c>
    </row>
    <row r="47" spans="1:9" ht="24.95" hidden="1" customHeight="1">
      <c r="A47" s="89" t="s">
        <v>260</v>
      </c>
      <c r="B47" s="90" t="s">
        <v>261</v>
      </c>
      <c r="C47" s="88" t="s">
        <v>46</v>
      </c>
      <c r="D47" s="189"/>
      <c r="E47" s="190"/>
      <c r="F47" s="151">
        <v>31.1</v>
      </c>
      <c r="G47" s="204">
        <f t="shared" si="6"/>
        <v>0</v>
      </c>
      <c r="H47" s="204">
        <f t="shared" si="5"/>
        <v>0</v>
      </c>
      <c r="I47" s="137" t="e">
        <f t="shared" si="7"/>
        <v>#DIV/0!</v>
      </c>
    </row>
    <row r="48" spans="1:9" ht="24.95" hidden="1" customHeight="1">
      <c r="A48" s="89" t="s">
        <v>262</v>
      </c>
      <c r="B48" s="90" t="s">
        <v>263</v>
      </c>
      <c r="C48" s="88" t="s">
        <v>46</v>
      </c>
      <c r="D48" s="189"/>
      <c r="E48" s="190"/>
      <c r="F48" s="151">
        <v>62.17</v>
      </c>
      <c r="G48" s="204">
        <f t="shared" si="6"/>
        <v>0</v>
      </c>
      <c r="H48" s="204">
        <f t="shared" si="5"/>
        <v>0</v>
      </c>
      <c r="I48" s="137" t="e">
        <f t="shared" si="7"/>
        <v>#DIV/0!</v>
      </c>
    </row>
    <row r="49" spans="1:9" ht="24.95" hidden="1" customHeight="1">
      <c r="A49" s="89" t="s">
        <v>264</v>
      </c>
      <c r="B49" s="90" t="s">
        <v>265</v>
      </c>
      <c r="C49" s="88" t="s">
        <v>46</v>
      </c>
      <c r="D49" s="189"/>
      <c r="E49" s="190"/>
      <c r="F49" s="151">
        <v>62.28</v>
      </c>
      <c r="G49" s="204">
        <f t="shared" si="6"/>
        <v>0</v>
      </c>
      <c r="H49" s="204">
        <f t="shared" si="5"/>
        <v>0</v>
      </c>
      <c r="I49" s="137" t="e">
        <f t="shared" si="7"/>
        <v>#DIV/0!</v>
      </c>
    </row>
    <row r="50" spans="1:9" ht="24.95" hidden="1" customHeight="1">
      <c r="A50" s="89" t="s">
        <v>266</v>
      </c>
      <c r="B50" s="90" t="s">
        <v>267</v>
      </c>
      <c r="C50" s="88" t="s">
        <v>46</v>
      </c>
      <c r="D50" s="189"/>
      <c r="E50" s="190"/>
      <c r="F50" s="151">
        <v>62.54</v>
      </c>
      <c r="G50" s="204">
        <f t="shared" si="6"/>
        <v>0</v>
      </c>
      <c r="H50" s="204">
        <f t="shared" si="5"/>
        <v>0</v>
      </c>
      <c r="I50" s="137" t="e">
        <f t="shared" si="7"/>
        <v>#DIV/0!</v>
      </c>
    </row>
    <row r="51" spans="1:9" ht="24.95" hidden="1" customHeight="1">
      <c r="A51" s="89" t="s">
        <v>268</v>
      </c>
      <c r="B51" s="90" t="s">
        <v>269</v>
      </c>
      <c r="C51" s="88" t="s">
        <v>46</v>
      </c>
      <c r="D51" s="189"/>
      <c r="E51" s="190"/>
      <c r="F51" s="151">
        <v>115.78</v>
      </c>
      <c r="G51" s="204">
        <f t="shared" si="6"/>
        <v>0</v>
      </c>
      <c r="H51" s="204">
        <f t="shared" si="5"/>
        <v>0</v>
      </c>
      <c r="I51" s="137" t="e">
        <f t="shared" si="7"/>
        <v>#DIV/0!</v>
      </c>
    </row>
    <row r="52" spans="1:9" ht="24.95" hidden="1" customHeight="1">
      <c r="A52" s="86" t="s">
        <v>270</v>
      </c>
      <c r="B52" s="87" t="s">
        <v>271</v>
      </c>
      <c r="C52" s="88"/>
      <c r="D52" s="189"/>
      <c r="E52" s="190"/>
      <c r="F52" s="215"/>
      <c r="G52" s="204">
        <f t="shared" si="6"/>
        <v>0</v>
      </c>
      <c r="H52" s="204">
        <f t="shared" si="5"/>
        <v>0</v>
      </c>
      <c r="I52" s="137" t="e">
        <f t="shared" si="7"/>
        <v>#DIV/0!</v>
      </c>
    </row>
    <row r="53" spans="1:9" ht="24.95" hidden="1" customHeight="1">
      <c r="A53" s="89" t="s">
        <v>272</v>
      </c>
      <c r="B53" s="90" t="s">
        <v>273</v>
      </c>
      <c r="C53" s="88" t="s">
        <v>34</v>
      </c>
      <c r="D53" s="189"/>
      <c r="E53" s="190"/>
      <c r="F53" s="151">
        <v>43054.3</v>
      </c>
      <c r="G53" s="204">
        <f t="shared" si="6"/>
        <v>0</v>
      </c>
      <c r="H53" s="204">
        <f t="shared" si="5"/>
        <v>0</v>
      </c>
      <c r="I53" s="137" t="e">
        <f t="shared" si="7"/>
        <v>#DIV/0!</v>
      </c>
    </row>
    <row r="54" spans="1:9" ht="24.95" hidden="1" customHeight="1">
      <c r="A54" s="89" t="s">
        <v>274</v>
      </c>
      <c r="B54" s="90" t="s">
        <v>275</v>
      </c>
      <c r="C54" s="88" t="s">
        <v>276</v>
      </c>
      <c r="D54" s="189"/>
      <c r="E54" s="190"/>
      <c r="F54" s="151">
        <v>498.02</v>
      </c>
      <c r="G54" s="204">
        <f t="shared" si="6"/>
        <v>0</v>
      </c>
      <c r="H54" s="204">
        <f t="shared" si="5"/>
        <v>0</v>
      </c>
      <c r="I54" s="137" t="e">
        <f t="shared" si="7"/>
        <v>#DIV/0!</v>
      </c>
    </row>
    <row r="55" spans="1:9" ht="24.95" hidden="1" customHeight="1">
      <c r="A55" s="89" t="s">
        <v>277</v>
      </c>
      <c r="B55" s="90" t="s">
        <v>278</v>
      </c>
      <c r="C55" s="88" t="s">
        <v>279</v>
      </c>
      <c r="D55" s="189"/>
      <c r="E55" s="190"/>
      <c r="F55" s="151">
        <v>264.38</v>
      </c>
      <c r="G55" s="204">
        <f t="shared" si="6"/>
        <v>0</v>
      </c>
      <c r="H55" s="204">
        <f t="shared" si="5"/>
        <v>0</v>
      </c>
      <c r="I55" s="137" t="e">
        <f t="shared" si="7"/>
        <v>#DIV/0!</v>
      </c>
    </row>
    <row r="56" spans="1:9" ht="24.95" hidden="1" customHeight="1">
      <c r="A56" s="89" t="s">
        <v>280</v>
      </c>
      <c r="B56" s="90" t="s">
        <v>281</v>
      </c>
      <c r="C56" s="88" t="s">
        <v>214</v>
      </c>
      <c r="D56" s="189"/>
      <c r="E56" s="190"/>
      <c r="F56" s="151">
        <v>1018.2</v>
      </c>
      <c r="G56" s="204">
        <f t="shared" si="6"/>
        <v>0</v>
      </c>
      <c r="H56" s="204">
        <f t="shared" si="5"/>
        <v>0</v>
      </c>
      <c r="I56" s="137" t="e">
        <f t="shared" si="7"/>
        <v>#DIV/0!</v>
      </c>
    </row>
    <row r="57" spans="1:9" ht="24.95" hidden="1" customHeight="1">
      <c r="A57" s="89" t="s">
        <v>282</v>
      </c>
      <c r="B57" s="90" t="s">
        <v>283</v>
      </c>
      <c r="C57" s="88" t="s">
        <v>46</v>
      </c>
      <c r="D57" s="189"/>
      <c r="E57" s="190"/>
      <c r="F57" s="151">
        <v>74.260000000000005</v>
      </c>
      <c r="G57" s="204">
        <f t="shared" si="6"/>
        <v>0</v>
      </c>
      <c r="H57" s="204">
        <f t="shared" si="5"/>
        <v>0</v>
      </c>
      <c r="I57" s="137" t="e">
        <f t="shared" si="7"/>
        <v>#DIV/0!</v>
      </c>
    </row>
    <row r="58" spans="1:9" ht="24.95" hidden="1" customHeight="1">
      <c r="A58" s="106" t="s">
        <v>284</v>
      </c>
      <c r="B58" s="107" t="s">
        <v>285</v>
      </c>
      <c r="C58" s="88" t="s">
        <v>46</v>
      </c>
      <c r="D58" s="189"/>
      <c r="E58" s="190"/>
      <c r="F58" s="151">
        <v>82.58</v>
      </c>
      <c r="G58" s="204">
        <f t="shared" si="6"/>
        <v>0</v>
      </c>
      <c r="H58" s="204">
        <f t="shared" si="5"/>
        <v>0</v>
      </c>
      <c r="I58" s="137" t="e">
        <f t="shared" si="7"/>
        <v>#DIV/0!</v>
      </c>
    </row>
    <row r="59" spans="1:9" ht="24.95" hidden="1" customHeight="1">
      <c r="A59" s="89" t="s">
        <v>286</v>
      </c>
      <c r="B59" s="90" t="s">
        <v>287</v>
      </c>
      <c r="C59" s="88" t="s">
        <v>46</v>
      </c>
      <c r="D59" s="189"/>
      <c r="E59" s="190"/>
      <c r="F59" s="151">
        <v>252.36</v>
      </c>
      <c r="G59" s="204">
        <f t="shared" si="6"/>
        <v>0</v>
      </c>
      <c r="H59" s="204">
        <f t="shared" si="5"/>
        <v>0</v>
      </c>
      <c r="I59" s="137" t="e">
        <f t="shared" si="7"/>
        <v>#DIV/0!</v>
      </c>
    </row>
    <row r="60" spans="1:9" ht="24.95" hidden="1" customHeight="1">
      <c r="A60" s="86" t="s">
        <v>288</v>
      </c>
      <c r="B60" s="87" t="s">
        <v>289</v>
      </c>
      <c r="C60" s="88"/>
      <c r="D60" s="189"/>
      <c r="E60" s="190"/>
      <c r="F60" s="215"/>
      <c r="G60" s="204">
        <f t="shared" si="6"/>
        <v>0</v>
      </c>
      <c r="H60" s="204">
        <f t="shared" si="5"/>
        <v>0</v>
      </c>
      <c r="I60" s="137" t="e">
        <f t="shared" si="7"/>
        <v>#DIV/0!</v>
      </c>
    </row>
    <row r="61" spans="1:9" ht="24.95" hidden="1" customHeight="1">
      <c r="A61" s="89" t="s">
        <v>290</v>
      </c>
      <c r="B61" s="90" t="s">
        <v>291</v>
      </c>
      <c r="C61" s="88" t="s">
        <v>214</v>
      </c>
      <c r="D61" s="189"/>
      <c r="E61" s="190"/>
      <c r="F61" s="151">
        <v>1638.1</v>
      </c>
      <c r="G61" s="204">
        <f t="shared" si="6"/>
        <v>0</v>
      </c>
      <c r="H61" s="204">
        <f t="shared" si="5"/>
        <v>0</v>
      </c>
      <c r="I61" s="137" t="e">
        <f t="shared" si="7"/>
        <v>#DIV/0!</v>
      </c>
    </row>
    <row r="62" spans="1:9" ht="24.95" hidden="1" customHeight="1">
      <c r="A62" s="89" t="s">
        <v>292</v>
      </c>
      <c r="B62" s="90" t="s">
        <v>293</v>
      </c>
      <c r="C62" s="88" t="s">
        <v>294</v>
      </c>
      <c r="D62" s="189"/>
      <c r="E62" s="190"/>
      <c r="F62" s="151">
        <v>50.3</v>
      </c>
      <c r="G62" s="204">
        <f t="shared" si="6"/>
        <v>0</v>
      </c>
      <c r="H62" s="204">
        <f t="shared" si="5"/>
        <v>0</v>
      </c>
      <c r="I62" s="137" t="e">
        <f t="shared" si="7"/>
        <v>#DIV/0!</v>
      </c>
    </row>
    <row r="63" spans="1:9" ht="24.95" hidden="1" customHeight="1">
      <c r="A63" s="89" t="s">
        <v>295</v>
      </c>
      <c r="B63" s="90" t="s">
        <v>296</v>
      </c>
      <c r="C63" s="88" t="s">
        <v>294</v>
      </c>
      <c r="D63" s="189"/>
      <c r="E63" s="190"/>
      <c r="F63" s="151">
        <v>419.81</v>
      </c>
      <c r="G63" s="204">
        <f t="shared" si="6"/>
        <v>0</v>
      </c>
      <c r="H63" s="204">
        <f t="shared" si="5"/>
        <v>0</v>
      </c>
      <c r="I63" s="137" t="e">
        <f t="shared" si="7"/>
        <v>#DIV/0!</v>
      </c>
    </row>
    <row r="64" spans="1:9" ht="24.95" hidden="1" customHeight="1">
      <c r="A64" s="86" t="s">
        <v>297</v>
      </c>
      <c r="B64" s="87" t="s">
        <v>298</v>
      </c>
      <c r="C64" s="88"/>
      <c r="D64" s="189"/>
      <c r="E64" s="190"/>
      <c r="F64" s="215"/>
      <c r="G64" s="204">
        <f t="shared" si="6"/>
        <v>0</v>
      </c>
      <c r="H64" s="204">
        <f t="shared" si="5"/>
        <v>0</v>
      </c>
      <c r="I64" s="137" t="e">
        <f t="shared" si="7"/>
        <v>#DIV/0!</v>
      </c>
    </row>
    <row r="65" spans="1:9" ht="24.95" hidden="1" customHeight="1">
      <c r="A65" s="106" t="s">
        <v>299</v>
      </c>
      <c r="B65" s="108" t="s">
        <v>300</v>
      </c>
      <c r="C65" s="88" t="s">
        <v>226</v>
      </c>
      <c r="D65" s="189"/>
      <c r="E65" s="190"/>
      <c r="F65" s="151">
        <v>590.29</v>
      </c>
      <c r="G65" s="204">
        <f t="shared" si="6"/>
        <v>0</v>
      </c>
      <c r="H65" s="204">
        <f t="shared" si="5"/>
        <v>0</v>
      </c>
      <c r="I65" s="137" t="e">
        <f t="shared" si="7"/>
        <v>#DIV/0!</v>
      </c>
    </row>
    <row r="66" spans="1:9" ht="24.95" hidden="1" customHeight="1">
      <c r="A66" s="103" t="s">
        <v>301</v>
      </c>
      <c r="B66" s="90" t="s">
        <v>302</v>
      </c>
      <c r="C66" s="88" t="s">
        <v>214</v>
      </c>
      <c r="D66" s="189"/>
      <c r="E66" s="190"/>
      <c r="F66" s="151">
        <v>1482.41</v>
      </c>
      <c r="G66" s="204">
        <f t="shared" si="6"/>
        <v>0</v>
      </c>
      <c r="H66" s="204">
        <f t="shared" si="5"/>
        <v>0</v>
      </c>
      <c r="I66" s="137" t="e">
        <f t="shared" si="7"/>
        <v>#DIV/0!</v>
      </c>
    </row>
    <row r="67" spans="1:9" ht="24.95" hidden="1" customHeight="1">
      <c r="A67" s="89" t="s">
        <v>303</v>
      </c>
      <c r="B67" s="90" t="s">
        <v>304</v>
      </c>
      <c r="C67" s="88" t="s">
        <v>46</v>
      </c>
      <c r="D67" s="189"/>
      <c r="E67" s="190"/>
      <c r="F67" s="151">
        <v>279.3</v>
      </c>
      <c r="G67" s="204">
        <f t="shared" si="6"/>
        <v>0</v>
      </c>
      <c r="H67" s="204">
        <f t="shared" si="5"/>
        <v>0</v>
      </c>
      <c r="I67" s="137" t="e">
        <f t="shared" si="7"/>
        <v>#DIV/0!</v>
      </c>
    </row>
    <row r="68" spans="1:9" ht="24.95" hidden="1" customHeight="1">
      <c r="A68" s="89" t="s">
        <v>305</v>
      </c>
      <c r="B68" s="90" t="s">
        <v>306</v>
      </c>
      <c r="C68" s="88" t="s">
        <v>46</v>
      </c>
      <c r="D68" s="189"/>
      <c r="E68" s="190"/>
      <c r="F68" s="151">
        <v>92.03</v>
      </c>
      <c r="G68" s="204">
        <f t="shared" si="6"/>
        <v>0</v>
      </c>
      <c r="H68" s="204">
        <f t="shared" si="5"/>
        <v>0</v>
      </c>
      <c r="I68" s="137" t="e">
        <f t="shared" si="7"/>
        <v>#DIV/0!</v>
      </c>
    </row>
    <row r="69" spans="1:9" ht="24.95" hidden="1" customHeight="1">
      <c r="A69" s="86" t="s">
        <v>307</v>
      </c>
      <c r="B69" s="87" t="s">
        <v>308</v>
      </c>
      <c r="C69" s="88"/>
      <c r="D69" s="189"/>
      <c r="E69" s="190"/>
      <c r="F69" s="215"/>
      <c r="G69" s="204">
        <f t="shared" si="6"/>
        <v>0</v>
      </c>
      <c r="H69" s="204">
        <f t="shared" si="5"/>
        <v>0</v>
      </c>
      <c r="I69" s="137" t="e">
        <f t="shared" si="7"/>
        <v>#DIV/0!</v>
      </c>
    </row>
    <row r="70" spans="1:9" ht="24.95" hidden="1" customHeight="1">
      <c r="A70" s="89" t="s">
        <v>309</v>
      </c>
      <c r="B70" s="90" t="s">
        <v>310</v>
      </c>
      <c r="C70" s="88" t="s">
        <v>226</v>
      </c>
      <c r="D70" s="189"/>
      <c r="E70" s="190"/>
      <c r="F70" s="151">
        <v>200</v>
      </c>
      <c r="G70" s="204">
        <f t="shared" si="6"/>
        <v>0</v>
      </c>
      <c r="H70" s="204">
        <f t="shared" si="5"/>
        <v>0</v>
      </c>
      <c r="I70" s="137" t="e">
        <f t="shared" si="7"/>
        <v>#DIV/0!</v>
      </c>
    </row>
    <row r="71" spans="1:9" ht="24.95" hidden="1" customHeight="1">
      <c r="A71" s="105" t="s">
        <v>311</v>
      </c>
      <c r="B71" s="90" t="s">
        <v>312</v>
      </c>
      <c r="C71" s="88" t="s">
        <v>279</v>
      </c>
      <c r="D71" s="189"/>
      <c r="E71" s="190"/>
      <c r="F71" s="151">
        <v>529.53</v>
      </c>
      <c r="G71" s="204">
        <f t="shared" si="6"/>
        <v>0</v>
      </c>
      <c r="H71" s="204">
        <f t="shared" si="5"/>
        <v>0</v>
      </c>
      <c r="I71" s="137" t="e">
        <f t="shared" si="7"/>
        <v>#DIV/0!</v>
      </c>
    </row>
    <row r="72" spans="1:9" ht="24.95" hidden="1" customHeight="1">
      <c r="A72" s="86" t="s">
        <v>313</v>
      </c>
      <c r="B72" s="87" t="s">
        <v>314</v>
      </c>
      <c r="C72" s="100"/>
      <c r="D72" s="194"/>
      <c r="E72" s="190"/>
      <c r="F72" s="215"/>
      <c r="G72" s="204">
        <f t="shared" si="6"/>
        <v>0</v>
      </c>
      <c r="H72" s="204">
        <f t="shared" si="5"/>
        <v>0</v>
      </c>
      <c r="I72" s="137" t="e">
        <f t="shared" si="7"/>
        <v>#DIV/0!</v>
      </c>
    </row>
    <row r="73" spans="1:9" ht="24.95" hidden="1" customHeight="1">
      <c r="A73" s="89" t="s">
        <v>315</v>
      </c>
      <c r="B73" s="90" t="s">
        <v>316</v>
      </c>
      <c r="C73" s="100"/>
      <c r="D73" s="194"/>
      <c r="E73" s="190"/>
      <c r="F73" s="151">
        <v>1</v>
      </c>
      <c r="G73" s="204">
        <f t="shared" si="6"/>
        <v>0</v>
      </c>
      <c r="H73" s="204">
        <f t="shared" si="5"/>
        <v>0</v>
      </c>
      <c r="I73" s="137" t="e">
        <f t="shared" si="7"/>
        <v>#DIV/0!</v>
      </c>
    </row>
    <row r="74" spans="1:9" ht="24.95" hidden="1" customHeight="1">
      <c r="A74" s="86" t="s">
        <v>317</v>
      </c>
      <c r="B74" s="87" t="s">
        <v>318</v>
      </c>
      <c r="C74" s="88"/>
      <c r="D74" s="189"/>
      <c r="E74" s="190"/>
      <c r="F74" s="215"/>
      <c r="G74" s="204">
        <f t="shared" si="6"/>
        <v>0</v>
      </c>
      <c r="H74" s="204">
        <f t="shared" si="5"/>
        <v>0</v>
      </c>
      <c r="I74" s="137" t="e">
        <f t="shared" si="7"/>
        <v>#DIV/0!</v>
      </c>
    </row>
    <row r="75" spans="1:9" ht="24.95" hidden="1" customHeight="1">
      <c r="A75" s="89" t="s">
        <v>319</v>
      </c>
      <c r="B75" s="90" t="s">
        <v>320</v>
      </c>
      <c r="C75" s="88" t="s">
        <v>147</v>
      </c>
      <c r="D75" s="189"/>
      <c r="E75" s="190"/>
      <c r="F75" s="151">
        <v>1</v>
      </c>
      <c r="G75" s="204">
        <f t="shared" si="6"/>
        <v>0</v>
      </c>
      <c r="H75" s="204">
        <f t="shared" si="5"/>
        <v>0</v>
      </c>
      <c r="I75" s="137" t="e">
        <f t="shared" si="7"/>
        <v>#DIV/0!</v>
      </c>
    </row>
    <row r="76" spans="1:9" s="99" customFormat="1" ht="24.95" hidden="1" customHeight="1">
      <c r="A76" s="91" t="s">
        <v>321</v>
      </c>
      <c r="B76" s="92" t="s">
        <v>322</v>
      </c>
      <c r="C76" s="93" t="s">
        <v>226</v>
      </c>
      <c r="D76" s="195"/>
      <c r="E76" s="196"/>
      <c r="F76" s="216">
        <v>1.43</v>
      </c>
      <c r="G76" s="204">
        <f t="shared" si="6"/>
        <v>0</v>
      </c>
      <c r="H76" s="205">
        <f t="shared" si="5"/>
        <v>0</v>
      </c>
      <c r="I76" s="137" t="e">
        <f t="shared" si="7"/>
        <v>#DIV/0!</v>
      </c>
    </row>
    <row r="77" spans="1:9" ht="24.95" hidden="1" customHeight="1">
      <c r="A77" s="91" t="s">
        <v>323</v>
      </c>
      <c r="B77" s="92" t="s">
        <v>324</v>
      </c>
      <c r="C77" s="93" t="s">
        <v>226</v>
      </c>
      <c r="D77" s="195"/>
      <c r="E77" s="196"/>
      <c r="F77" s="216">
        <v>0.75</v>
      </c>
      <c r="G77" s="204">
        <f t="shared" si="6"/>
        <v>0</v>
      </c>
      <c r="H77" s="205">
        <f t="shared" si="5"/>
        <v>0</v>
      </c>
      <c r="I77" s="137" t="e">
        <f t="shared" si="7"/>
        <v>#DIV/0!</v>
      </c>
    </row>
    <row r="78" spans="1:9" s="99" customFormat="1" ht="24.95" hidden="1" customHeight="1">
      <c r="A78" s="91" t="s">
        <v>325</v>
      </c>
      <c r="B78" s="92" t="s">
        <v>326</v>
      </c>
      <c r="C78" s="93" t="s">
        <v>226</v>
      </c>
      <c r="D78" s="195"/>
      <c r="E78" s="196"/>
      <c r="F78" s="216">
        <v>3.01</v>
      </c>
      <c r="G78" s="204">
        <f t="shared" si="6"/>
        <v>0</v>
      </c>
      <c r="H78" s="205">
        <f t="shared" si="5"/>
        <v>0</v>
      </c>
      <c r="I78" s="137" t="e">
        <f t="shared" si="7"/>
        <v>#DIV/0!</v>
      </c>
    </row>
    <row r="79" spans="1:9" ht="24.95" hidden="1" customHeight="1">
      <c r="A79" s="91" t="s">
        <v>327</v>
      </c>
      <c r="B79" s="92" t="s">
        <v>328</v>
      </c>
      <c r="C79" s="93" t="s">
        <v>226</v>
      </c>
      <c r="D79" s="195"/>
      <c r="E79" s="196"/>
      <c r="F79" s="216">
        <v>5.6</v>
      </c>
      <c r="G79" s="204">
        <f t="shared" si="6"/>
        <v>0</v>
      </c>
      <c r="H79" s="205">
        <f t="shared" si="5"/>
        <v>0</v>
      </c>
      <c r="I79" s="137" t="e">
        <f t="shared" si="7"/>
        <v>#DIV/0!</v>
      </c>
    </row>
    <row r="80" spans="1:9" ht="24.95" hidden="1" customHeight="1">
      <c r="A80" s="91" t="s">
        <v>329</v>
      </c>
      <c r="B80" s="92" t="s">
        <v>330</v>
      </c>
      <c r="C80" s="93" t="s">
        <v>226</v>
      </c>
      <c r="D80" s="195"/>
      <c r="E80" s="196"/>
      <c r="F80" s="216">
        <v>1.86</v>
      </c>
      <c r="G80" s="204">
        <f t="shared" si="6"/>
        <v>0</v>
      </c>
      <c r="H80" s="205">
        <f t="shared" si="5"/>
        <v>0</v>
      </c>
      <c r="I80" s="137" t="e">
        <f t="shared" si="7"/>
        <v>#DIV/0!</v>
      </c>
    </row>
    <row r="81" spans="1:11" ht="24.95" hidden="1" customHeight="1">
      <c r="A81" s="91" t="s">
        <v>331</v>
      </c>
      <c r="B81" s="92" t="s">
        <v>332</v>
      </c>
      <c r="C81" s="93" t="s">
        <v>226</v>
      </c>
      <c r="D81" s="195"/>
      <c r="E81" s="196"/>
      <c r="F81" s="216">
        <v>2.02</v>
      </c>
      <c r="G81" s="204">
        <f t="shared" si="6"/>
        <v>0</v>
      </c>
      <c r="H81" s="205">
        <f t="shared" si="5"/>
        <v>0</v>
      </c>
      <c r="I81" s="137" t="e">
        <f t="shared" si="7"/>
        <v>#DIV/0!</v>
      </c>
    </row>
    <row r="82" spans="1:11" ht="24.95" hidden="1" customHeight="1">
      <c r="A82" s="91" t="s">
        <v>333</v>
      </c>
      <c r="B82" s="92" t="s">
        <v>334</v>
      </c>
      <c r="C82" s="93" t="s">
        <v>279</v>
      </c>
      <c r="D82" s="195"/>
      <c r="E82" s="196"/>
      <c r="F82" s="216">
        <v>4.0599999999999996</v>
      </c>
      <c r="G82" s="204">
        <f t="shared" si="6"/>
        <v>0</v>
      </c>
      <c r="H82" s="205">
        <f t="shared" si="5"/>
        <v>0</v>
      </c>
      <c r="I82" s="137" t="e">
        <f t="shared" si="7"/>
        <v>#DIV/0!</v>
      </c>
    </row>
    <row r="83" spans="1:11" ht="24.95" customHeight="1">
      <c r="A83" s="109" t="s">
        <v>27</v>
      </c>
      <c r="B83" s="110" t="s">
        <v>9</v>
      </c>
      <c r="C83" s="97" t="s">
        <v>9</v>
      </c>
      <c r="D83" s="191" t="s">
        <v>9</v>
      </c>
      <c r="E83" s="191" t="s">
        <v>9</v>
      </c>
      <c r="F83" s="212" t="s">
        <v>9</v>
      </c>
      <c r="G83" s="138">
        <f>G18+G24+G27+G31+G34</f>
        <v>954761.43877600005</v>
      </c>
      <c r="H83" s="138">
        <f>H18+H24+H27+H31+H34</f>
        <v>1267632.52119</v>
      </c>
      <c r="I83" s="143">
        <f t="shared" si="7"/>
        <v>0.75318471466771009</v>
      </c>
    </row>
    <row r="84" spans="1:11" ht="24.95" customHeight="1">
      <c r="A84" s="412" t="s">
        <v>335</v>
      </c>
      <c r="B84" s="413"/>
      <c r="C84" s="413"/>
      <c r="D84" s="413"/>
      <c r="E84" s="413"/>
      <c r="F84" s="413"/>
      <c r="G84" s="413"/>
      <c r="H84" s="413"/>
      <c r="I84" s="414"/>
    </row>
    <row r="85" spans="1:11" ht="74.25" customHeight="1">
      <c r="A85" s="111" t="s">
        <v>421</v>
      </c>
      <c r="B85" s="112" t="s">
        <v>336</v>
      </c>
      <c r="C85" s="101" t="s">
        <v>71</v>
      </c>
      <c r="D85" s="236">
        <f>1087999/1000000</f>
        <v>1.0879989999999999</v>
      </c>
      <c r="E85" s="236">
        <v>1.415</v>
      </c>
      <c r="F85" s="217">
        <v>174.19</v>
      </c>
      <c r="G85" s="204">
        <f>D85*F85</f>
        <v>189.51854580999998</v>
      </c>
      <c r="H85" s="204">
        <f>E85*F85</f>
        <v>246.47884999999999</v>
      </c>
      <c r="I85" s="139">
        <f t="shared" ref="I85:I90" si="8">G85/H85</f>
        <v>0.76890388692579503</v>
      </c>
    </row>
    <row r="86" spans="1:11" ht="74.25" customHeight="1">
      <c r="A86" s="111" t="s">
        <v>422</v>
      </c>
      <c r="B86" s="112" t="s">
        <v>389</v>
      </c>
      <c r="C86" s="101" t="s">
        <v>71</v>
      </c>
      <c r="D86" s="236">
        <f>(21100+14350+7680+9120+12235+16360+25520+6100+13580)/1000000</f>
        <v>0.12604499999999999</v>
      </c>
      <c r="E86" s="236">
        <v>8.1000000000000003E-2</v>
      </c>
      <c r="F86" s="217">
        <v>282.60000000000002</v>
      </c>
      <c r="G86" s="204">
        <f>D86*F86</f>
        <v>35.620317</v>
      </c>
      <c r="H86" s="204">
        <f>E86*F86</f>
        <v>22.890600000000003</v>
      </c>
      <c r="I86" s="139">
        <f t="shared" si="8"/>
        <v>1.556111111111111</v>
      </c>
    </row>
    <row r="87" spans="1:11" ht="74.25" customHeight="1">
      <c r="A87" s="89" t="s">
        <v>425</v>
      </c>
      <c r="B87" s="90" t="s">
        <v>337</v>
      </c>
      <c r="C87" s="101" t="s">
        <v>71</v>
      </c>
      <c r="D87" s="190">
        <f>173.847729</f>
        <v>173.84772899999999</v>
      </c>
      <c r="E87" s="302">
        <v>182.036</v>
      </c>
      <c r="F87" s="217">
        <v>282.60000000000002</v>
      </c>
      <c r="G87" s="204">
        <f>D87*F87</f>
        <v>49129.368215399998</v>
      </c>
      <c r="H87" s="204">
        <f>E87*F87</f>
        <v>51443.373600000006</v>
      </c>
      <c r="I87" s="139">
        <f t="shared" si="8"/>
        <v>0.95501839745984296</v>
      </c>
    </row>
    <row r="88" spans="1:11" ht="89.25" customHeight="1">
      <c r="A88" s="89" t="s">
        <v>430</v>
      </c>
      <c r="B88" s="90" t="s">
        <v>339</v>
      </c>
      <c r="C88" s="101" t="s">
        <v>338</v>
      </c>
      <c r="D88" s="302">
        <f>4492.7/1000+7.685+140.103+3430/1000</f>
        <v>155.7107</v>
      </c>
      <c r="E88" s="302">
        <v>160.67099999999999</v>
      </c>
      <c r="F88" s="217">
        <v>945.2</v>
      </c>
      <c r="G88" s="204">
        <f>D88*F88</f>
        <v>147177.75364000001</v>
      </c>
      <c r="H88" s="204">
        <f>E88*F88</f>
        <v>151866.2292</v>
      </c>
      <c r="I88" s="139">
        <f t="shared" si="8"/>
        <v>0.9691275961436725</v>
      </c>
    </row>
    <row r="89" spans="1:11" ht="35.25" customHeight="1">
      <c r="A89" s="154" t="s">
        <v>27</v>
      </c>
      <c r="B89" s="147"/>
      <c r="C89" s="148"/>
      <c r="D89" s="197"/>
      <c r="E89" s="249"/>
      <c r="F89" s="218"/>
      <c r="G89" s="206">
        <f>G85+G87+G88+G86</f>
        <v>196532.26071820999</v>
      </c>
      <c r="H89" s="206">
        <f>H85+H87+H88+H86</f>
        <v>203578.97225000002</v>
      </c>
      <c r="I89" s="140">
        <f t="shared" si="8"/>
        <v>0.96538585761629403</v>
      </c>
    </row>
    <row r="90" spans="1:11" ht="24.95" customHeight="1">
      <c r="A90" s="113" t="s">
        <v>340</v>
      </c>
      <c r="B90" s="114" t="s">
        <v>9</v>
      </c>
      <c r="C90" s="97" t="s">
        <v>9</v>
      </c>
      <c r="D90" s="191" t="s">
        <v>9</v>
      </c>
      <c r="E90" s="191" t="s">
        <v>9</v>
      </c>
      <c r="F90" s="219" t="s">
        <v>9</v>
      </c>
      <c r="G90" s="138">
        <f>G89+G83+G16</f>
        <v>1304349.8740902101</v>
      </c>
      <c r="H90" s="138">
        <f>H89+H83+H16</f>
        <v>1552933.0034400001</v>
      </c>
      <c r="I90" s="143">
        <f t="shared" si="8"/>
        <v>0.83992668788728309</v>
      </c>
    </row>
    <row r="91" spans="1:11" ht="24.95" customHeight="1">
      <c r="A91" s="415" t="s">
        <v>87</v>
      </c>
      <c r="B91" s="416"/>
      <c r="C91" s="416"/>
      <c r="D91" s="416"/>
      <c r="E91" s="416"/>
      <c r="F91" s="416"/>
      <c r="G91" s="416"/>
      <c r="H91" s="416"/>
      <c r="I91" s="417"/>
    </row>
    <row r="92" spans="1:11" ht="59.25" customHeight="1">
      <c r="A92" s="115" t="s">
        <v>341</v>
      </c>
      <c r="B92" s="90" t="s">
        <v>342</v>
      </c>
      <c r="C92" s="104" t="s">
        <v>343</v>
      </c>
      <c r="D92" s="236">
        <v>279.7</v>
      </c>
      <c r="E92" s="236">
        <v>269.72000000000003</v>
      </c>
      <c r="F92" s="220">
        <v>1340.39</v>
      </c>
      <c r="G92" s="204">
        <f>D92*F92</f>
        <v>374907.08299999998</v>
      </c>
      <c r="H92" s="204">
        <f>E92*F92</f>
        <v>361529.99080000009</v>
      </c>
      <c r="I92" s="139">
        <f>G92/H92</f>
        <v>1.0370013347174845</v>
      </c>
    </row>
    <row r="93" spans="1:11" ht="80.25" customHeight="1">
      <c r="A93" s="146" t="s">
        <v>382</v>
      </c>
      <c r="B93" s="147" t="s">
        <v>342</v>
      </c>
      <c r="C93" s="104" t="s">
        <v>343</v>
      </c>
      <c r="D93" s="249">
        <v>137.80000000000001</v>
      </c>
      <c r="E93" s="249">
        <v>132.84700000000001</v>
      </c>
      <c r="F93" s="218">
        <v>925.47</v>
      </c>
      <c r="G93" s="204">
        <f>D93*F93</f>
        <v>127529.76600000002</v>
      </c>
      <c r="H93" s="204">
        <f>E93*F93</f>
        <v>122945.91309000002</v>
      </c>
      <c r="I93" s="139">
        <f>G93/H93</f>
        <v>1.0372834915353752</v>
      </c>
      <c r="K93" s="187"/>
    </row>
    <row r="94" spans="1:11" ht="24.95" customHeight="1">
      <c r="A94" s="109" t="s">
        <v>27</v>
      </c>
      <c r="B94" s="110" t="s">
        <v>9</v>
      </c>
      <c r="C94" s="97" t="s">
        <v>9</v>
      </c>
      <c r="D94" s="191" t="s">
        <v>9</v>
      </c>
      <c r="E94" s="191" t="s">
        <v>9</v>
      </c>
      <c r="F94" s="212" t="s">
        <v>9</v>
      </c>
      <c r="G94" s="138">
        <f>G92+G93</f>
        <v>502436.84899999999</v>
      </c>
      <c r="H94" s="138">
        <f>H92+H93</f>
        <v>484475.90389000007</v>
      </c>
      <c r="I94" s="143">
        <f>G94/H94</f>
        <v>1.0370729379227865</v>
      </c>
    </row>
    <row r="95" spans="1:11" ht="24.95" customHeight="1">
      <c r="A95" s="415" t="s">
        <v>344</v>
      </c>
      <c r="B95" s="416"/>
      <c r="C95" s="416"/>
      <c r="D95" s="416"/>
      <c r="E95" s="416"/>
      <c r="F95" s="416"/>
      <c r="G95" s="416"/>
      <c r="H95" s="416"/>
      <c r="I95" s="417"/>
    </row>
    <row r="96" spans="1:11" ht="24.95" customHeight="1">
      <c r="A96" s="118" t="s">
        <v>0</v>
      </c>
      <c r="B96" s="119"/>
      <c r="C96" s="85" t="s">
        <v>46</v>
      </c>
      <c r="D96" s="193" t="s">
        <v>3</v>
      </c>
      <c r="E96" s="193" t="s">
        <v>3</v>
      </c>
      <c r="F96" s="220" t="s">
        <v>345</v>
      </c>
      <c r="G96" s="207"/>
      <c r="H96" s="207"/>
      <c r="I96" s="116"/>
    </row>
    <row r="97" spans="1:9" ht="24.95" customHeight="1">
      <c r="A97" s="120" t="s">
        <v>48</v>
      </c>
      <c r="B97" s="121"/>
      <c r="C97" s="88" t="s">
        <v>46</v>
      </c>
      <c r="D97" s="190" t="s">
        <v>3</v>
      </c>
      <c r="E97" s="190" t="s">
        <v>3</v>
      </c>
      <c r="F97" s="217" t="s">
        <v>346</v>
      </c>
      <c r="G97" s="208"/>
      <c r="H97" s="208"/>
      <c r="I97" s="117"/>
    </row>
    <row r="98" spans="1:9" ht="24.95" customHeight="1">
      <c r="A98" s="103" t="s">
        <v>1</v>
      </c>
      <c r="B98" s="121"/>
      <c r="C98" s="88" t="s">
        <v>46</v>
      </c>
      <c r="D98" s="190" t="s">
        <v>3</v>
      </c>
      <c r="E98" s="190" t="s">
        <v>3</v>
      </c>
      <c r="F98" s="217" t="s">
        <v>347</v>
      </c>
      <c r="G98" s="208"/>
      <c r="H98" s="208"/>
      <c r="I98" s="117"/>
    </row>
    <row r="99" spans="1:9" ht="24.95" customHeight="1">
      <c r="A99" s="103" t="s">
        <v>49</v>
      </c>
      <c r="B99" s="121"/>
      <c r="C99" s="88" t="s">
        <v>46</v>
      </c>
      <c r="D99" s="190" t="s">
        <v>3</v>
      </c>
      <c r="E99" s="190" t="s">
        <v>3</v>
      </c>
      <c r="F99" s="217" t="s">
        <v>348</v>
      </c>
      <c r="G99" s="208"/>
      <c r="H99" s="208"/>
      <c r="I99" s="117"/>
    </row>
    <row r="100" spans="1:9" ht="24.95" customHeight="1">
      <c r="A100" s="103" t="s">
        <v>50</v>
      </c>
      <c r="B100" s="121"/>
      <c r="C100" s="88" t="s">
        <v>46</v>
      </c>
      <c r="D100" s="190" t="s">
        <v>3</v>
      </c>
      <c r="E100" s="190" t="s">
        <v>3</v>
      </c>
      <c r="F100" s="217" t="s">
        <v>349</v>
      </c>
      <c r="G100" s="208"/>
      <c r="H100" s="208"/>
      <c r="I100" s="117"/>
    </row>
    <row r="101" spans="1:9" ht="24.95" customHeight="1">
      <c r="A101" s="103" t="s">
        <v>2</v>
      </c>
      <c r="B101" s="121"/>
      <c r="C101" s="88" t="s">
        <v>24</v>
      </c>
      <c r="D101" s="190" t="s">
        <v>3</v>
      </c>
      <c r="E101" s="190" t="s">
        <v>3</v>
      </c>
      <c r="F101" s="217" t="s">
        <v>350</v>
      </c>
      <c r="G101" s="208"/>
      <c r="H101" s="208"/>
      <c r="I101" s="117"/>
    </row>
    <row r="102" spans="1:9" ht="24.95" customHeight="1">
      <c r="A102" s="109" t="s">
        <v>27</v>
      </c>
      <c r="B102" s="110" t="s">
        <v>9</v>
      </c>
      <c r="C102" s="97" t="s">
        <v>9</v>
      </c>
      <c r="D102" s="191" t="s">
        <v>9</v>
      </c>
      <c r="E102" s="191" t="s">
        <v>9</v>
      </c>
      <c r="F102" s="212" t="s">
        <v>9</v>
      </c>
      <c r="G102" s="209"/>
      <c r="H102" s="209"/>
      <c r="I102" s="98"/>
    </row>
    <row r="103" spans="1:9">
      <c r="A103" s="122"/>
      <c r="B103" s="123"/>
      <c r="C103" s="122"/>
      <c r="D103" s="198"/>
      <c r="E103" s="199"/>
      <c r="F103" s="221"/>
    </row>
    <row r="104" spans="1:9" ht="26.25">
      <c r="A104" s="402" t="s">
        <v>351</v>
      </c>
      <c r="B104" s="402"/>
      <c r="C104" s="402"/>
      <c r="D104" s="402"/>
      <c r="E104" s="402"/>
      <c r="F104" s="402"/>
      <c r="G104" s="210"/>
      <c r="H104" s="210"/>
      <c r="I104" s="124"/>
    </row>
    <row r="105" spans="1:9" ht="26.25">
      <c r="A105" s="125" t="s">
        <v>352</v>
      </c>
      <c r="B105" s="126"/>
      <c r="C105" s="125"/>
      <c r="D105" s="200"/>
      <c r="E105" s="201"/>
      <c r="F105" s="222"/>
      <c r="G105" s="210"/>
      <c r="H105" s="210"/>
      <c r="I105" s="124"/>
    </row>
    <row r="106" spans="1:9" ht="70.5" customHeight="1">
      <c r="A106" s="403" t="s">
        <v>353</v>
      </c>
      <c r="B106" s="403"/>
      <c r="C106" s="403"/>
      <c r="D106" s="403"/>
      <c r="E106" s="403"/>
      <c r="F106" s="403"/>
      <c r="G106" s="403"/>
      <c r="H106" s="403"/>
      <c r="I106" s="403"/>
    </row>
    <row r="107" spans="1:9">
      <c r="A107" s="122"/>
      <c r="B107" s="123"/>
      <c r="C107" s="122"/>
      <c r="D107" s="198"/>
      <c r="E107" s="199"/>
      <c r="F107" s="221"/>
    </row>
    <row r="108" spans="1:9">
      <c r="A108" s="122"/>
      <c r="B108" s="123"/>
      <c r="C108" s="122"/>
      <c r="D108" s="198"/>
      <c r="E108" s="199"/>
      <c r="F108" s="221"/>
    </row>
    <row r="109" spans="1:9">
      <c r="A109" s="122"/>
      <c r="B109" s="123"/>
      <c r="C109" s="122"/>
      <c r="D109" s="198"/>
      <c r="E109" s="199"/>
      <c r="F109" s="221"/>
    </row>
    <row r="110" spans="1:9">
      <c r="B110" s="77"/>
    </row>
    <row r="111" spans="1:9">
      <c r="B111" s="77"/>
    </row>
    <row r="112" spans="1:9">
      <c r="B112" s="77"/>
    </row>
    <row r="113" spans="2:2">
      <c r="B113" s="77"/>
    </row>
    <row r="114" spans="2:2">
      <c r="B114" s="77"/>
    </row>
    <row r="115" spans="2:2">
      <c r="B115" s="77"/>
    </row>
    <row r="116" spans="2:2">
      <c r="B116" s="77"/>
    </row>
    <row r="117" spans="2:2">
      <c r="B117" s="77"/>
    </row>
    <row r="118" spans="2:2">
      <c r="B118" s="77"/>
    </row>
    <row r="119" spans="2:2">
      <c r="B119" s="77"/>
    </row>
    <row r="120" spans="2:2">
      <c r="B120" s="77"/>
    </row>
    <row r="121" spans="2:2">
      <c r="B121" s="77"/>
    </row>
    <row r="122" spans="2:2">
      <c r="B122" s="77"/>
    </row>
    <row r="123" spans="2:2">
      <c r="B123" s="77"/>
    </row>
    <row r="124" spans="2:2">
      <c r="B124" s="77"/>
    </row>
    <row r="125" spans="2:2">
      <c r="B125" s="77"/>
    </row>
    <row r="126" spans="2:2">
      <c r="B126" s="77"/>
    </row>
    <row r="127" spans="2:2">
      <c r="B127" s="77"/>
    </row>
    <row r="128" spans="2:2">
      <c r="B128" s="77"/>
    </row>
    <row r="129" spans="2:2">
      <c r="B129" s="77"/>
    </row>
    <row r="130" spans="2:2">
      <c r="B130" s="77"/>
    </row>
    <row r="131" spans="2:2">
      <c r="B131" s="77"/>
    </row>
    <row r="132" spans="2:2">
      <c r="B132" s="77"/>
    </row>
    <row r="133" spans="2:2">
      <c r="B133" s="77"/>
    </row>
    <row r="134" spans="2:2">
      <c r="B134" s="77"/>
    </row>
    <row r="135" spans="2:2">
      <c r="B135" s="77"/>
    </row>
    <row r="136" spans="2:2">
      <c r="B136" s="77"/>
    </row>
    <row r="137" spans="2:2">
      <c r="B137" s="77"/>
    </row>
    <row r="138" spans="2:2">
      <c r="B138" s="77"/>
    </row>
    <row r="139" spans="2:2">
      <c r="B139" s="77"/>
    </row>
    <row r="140" spans="2:2">
      <c r="B140" s="77"/>
    </row>
    <row r="141" spans="2:2">
      <c r="B141" s="77"/>
    </row>
    <row r="142" spans="2:2">
      <c r="B142" s="77"/>
    </row>
    <row r="143" spans="2:2">
      <c r="B143" s="77"/>
    </row>
    <row r="144" spans="2:2">
      <c r="B144" s="77"/>
    </row>
    <row r="145" spans="2:2">
      <c r="B145" s="77"/>
    </row>
    <row r="146" spans="2:2">
      <c r="B146" s="77"/>
    </row>
    <row r="147" spans="2:2">
      <c r="B147" s="77"/>
    </row>
    <row r="148" spans="2:2">
      <c r="B148" s="77"/>
    </row>
    <row r="149" spans="2:2">
      <c r="B149" s="77"/>
    </row>
    <row r="150" spans="2:2">
      <c r="B150" s="77"/>
    </row>
    <row r="151" spans="2:2">
      <c r="B151" s="77"/>
    </row>
    <row r="152" spans="2:2">
      <c r="B152" s="77"/>
    </row>
    <row r="153" spans="2:2">
      <c r="B153" s="77"/>
    </row>
    <row r="154" spans="2:2">
      <c r="B154" s="77"/>
    </row>
    <row r="155" spans="2:2">
      <c r="B155" s="77"/>
    </row>
    <row r="156" spans="2:2">
      <c r="B156" s="77"/>
    </row>
    <row r="157" spans="2:2">
      <c r="B157" s="77"/>
    </row>
    <row r="158" spans="2:2">
      <c r="B158" s="77"/>
    </row>
    <row r="159" spans="2:2">
      <c r="B159" s="77"/>
    </row>
    <row r="160" spans="2:2">
      <c r="B160" s="77"/>
    </row>
    <row r="161" spans="2:2">
      <c r="B161" s="77"/>
    </row>
    <row r="162" spans="2:2">
      <c r="B162" s="77"/>
    </row>
    <row r="163" spans="2:2">
      <c r="B163" s="77"/>
    </row>
    <row r="164" spans="2:2">
      <c r="B164" s="77"/>
    </row>
    <row r="165" spans="2:2">
      <c r="B165" s="77"/>
    </row>
    <row r="166" spans="2:2">
      <c r="B166" s="77"/>
    </row>
    <row r="167" spans="2:2">
      <c r="B167" s="77"/>
    </row>
    <row r="168" spans="2:2">
      <c r="B168" s="77"/>
    </row>
    <row r="169" spans="2:2">
      <c r="B169" s="77"/>
    </row>
    <row r="170" spans="2:2">
      <c r="B170" s="77"/>
    </row>
    <row r="171" spans="2:2">
      <c r="B171" s="77"/>
    </row>
    <row r="172" spans="2:2">
      <c r="B172" s="77"/>
    </row>
    <row r="173" spans="2:2">
      <c r="B173" s="77"/>
    </row>
    <row r="174" spans="2:2">
      <c r="B174" s="77"/>
    </row>
    <row r="175" spans="2:2">
      <c r="B175" s="77"/>
    </row>
    <row r="176" spans="2:2">
      <c r="B176" s="77"/>
    </row>
    <row r="177" spans="2:2">
      <c r="B177" s="77"/>
    </row>
    <row r="178" spans="2:2">
      <c r="B178" s="77"/>
    </row>
    <row r="179" spans="2:2">
      <c r="B179" s="77"/>
    </row>
    <row r="180" spans="2:2">
      <c r="B180" s="77"/>
    </row>
    <row r="181" spans="2:2">
      <c r="B181" s="77"/>
    </row>
    <row r="182" spans="2:2">
      <c r="B182" s="77"/>
    </row>
    <row r="183" spans="2:2">
      <c r="B183" s="77"/>
    </row>
    <row r="184" spans="2:2">
      <c r="B184" s="77"/>
    </row>
    <row r="185" spans="2:2">
      <c r="B185" s="77"/>
    </row>
    <row r="186" spans="2:2">
      <c r="B186" s="77"/>
    </row>
    <row r="187" spans="2:2">
      <c r="B187" s="77"/>
    </row>
    <row r="188" spans="2:2">
      <c r="B188" s="77"/>
    </row>
    <row r="189" spans="2:2">
      <c r="B189" s="77"/>
    </row>
    <row r="190" spans="2:2">
      <c r="B190" s="77"/>
    </row>
    <row r="191" spans="2:2">
      <c r="B191" s="77"/>
    </row>
    <row r="192" spans="2:2">
      <c r="B192" s="77"/>
    </row>
    <row r="193" spans="2:2">
      <c r="B193" s="77"/>
    </row>
    <row r="194" spans="2:2">
      <c r="B194" s="77"/>
    </row>
    <row r="195" spans="2:2">
      <c r="B195" s="77"/>
    </row>
    <row r="196" spans="2:2">
      <c r="B196" s="77"/>
    </row>
    <row r="197" spans="2:2">
      <c r="B197" s="77"/>
    </row>
    <row r="198" spans="2:2">
      <c r="B198" s="77"/>
    </row>
    <row r="199" spans="2:2">
      <c r="B199" s="77"/>
    </row>
    <row r="200" spans="2:2">
      <c r="B200" s="77"/>
    </row>
    <row r="201" spans="2:2">
      <c r="B201" s="77"/>
    </row>
    <row r="202" spans="2:2">
      <c r="B202" s="77"/>
    </row>
    <row r="203" spans="2:2">
      <c r="B203" s="77"/>
    </row>
    <row r="204" spans="2:2">
      <c r="B204" s="77"/>
    </row>
    <row r="205" spans="2:2">
      <c r="B205" s="77"/>
    </row>
    <row r="206" spans="2:2">
      <c r="B206" s="77"/>
    </row>
    <row r="207" spans="2:2">
      <c r="B207" s="77"/>
    </row>
    <row r="208" spans="2:2">
      <c r="B208" s="77"/>
    </row>
    <row r="209" spans="2:2">
      <c r="B209" s="77"/>
    </row>
    <row r="210" spans="2:2">
      <c r="B210" s="77"/>
    </row>
    <row r="211" spans="2:2">
      <c r="B211" s="77"/>
    </row>
    <row r="212" spans="2:2">
      <c r="B212" s="77"/>
    </row>
    <row r="213" spans="2:2">
      <c r="B213" s="77"/>
    </row>
    <row r="214" spans="2:2">
      <c r="B214" s="77"/>
    </row>
    <row r="215" spans="2:2">
      <c r="B215" s="77"/>
    </row>
    <row r="216" spans="2:2">
      <c r="B216" s="77"/>
    </row>
    <row r="217" spans="2:2">
      <c r="B217" s="77"/>
    </row>
    <row r="218" spans="2:2">
      <c r="B218" s="77"/>
    </row>
    <row r="219" spans="2:2">
      <c r="B219" s="77"/>
    </row>
    <row r="220" spans="2:2">
      <c r="B220" s="77"/>
    </row>
    <row r="221" spans="2:2">
      <c r="B221" s="77"/>
    </row>
    <row r="222" spans="2:2">
      <c r="B222" s="77"/>
    </row>
    <row r="223" spans="2:2">
      <c r="B223" s="77"/>
    </row>
    <row r="224" spans="2:2">
      <c r="B224" s="77"/>
    </row>
    <row r="225" spans="2:2">
      <c r="B225" s="77"/>
    </row>
    <row r="226" spans="2:2">
      <c r="B226" s="77"/>
    </row>
    <row r="227" spans="2:2">
      <c r="B227" s="77"/>
    </row>
    <row r="228" spans="2:2">
      <c r="B228" s="77"/>
    </row>
    <row r="229" spans="2:2">
      <c r="B229" s="77"/>
    </row>
    <row r="230" spans="2:2">
      <c r="B230" s="77"/>
    </row>
    <row r="231" spans="2:2">
      <c r="B231" s="77"/>
    </row>
    <row r="232" spans="2:2">
      <c r="B232" s="77"/>
    </row>
    <row r="233" spans="2:2">
      <c r="B233" s="77"/>
    </row>
    <row r="234" spans="2:2">
      <c r="B234" s="77"/>
    </row>
    <row r="235" spans="2:2">
      <c r="B235" s="77"/>
    </row>
    <row r="236" spans="2:2">
      <c r="B236" s="77"/>
    </row>
    <row r="237" spans="2:2">
      <c r="B237" s="77"/>
    </row>
    <row r="238" spans="2:2">
      <c r="B238" s="77"/>
    </row>
    <row r="239" spans="2:2">
      <c r="B239" s="77"/>
    </row>
    <row r="240" spans="2:2">
      <c r="B240" s="77"/>
    </row>
    <row r="241" spans="2:2">
      <c r="B241" s="77"/>
    </row>
    <row r="242" spans="2:2">
      <c r="B242" s="77"/>
    </row>
    <row r="243" spans="2:2">
      <c r="B243" s="77"/>
    </row>
    <row r="244" spans="2:2">
      <c r="B244" s="77"/>
    </row>
    <row r="245" spans="2:2">
      <c r="B245" s="77"/>
    </row>
    <row r="246" spans="2:2">
      <c r="B246" s="77"/>
    </row>
    <row r="247" spans="2:2">
      <c r="B247" s="77"/>
    </row>
    <row r="248" spans="2:2">
      <c r="B248" s="77"/>
    </row>
    <row r="249" spans="2:2">
      <c r="B249" s="77"/>
    </row>
    <row r="250" spans="2:2">
      <c r="B250" s="77"/>
    </row>
    <row r="251" spans="2:2">
      <c r="B251" s="77"/>
    </row>
    <row r="252" spans="2:2">
      <c r="B252" s="77"/>
    </row>
    <row r="253" spans="2:2">
      <c r="B253" s="77"/>
    </row>
    <row r="254" spans="2:2">
      <c r="B254" s="77"/>
    </row>
    <row r="255" spans="2:2">
      <c r="B255" s="77"/>
    </row>
    <row r="256" spans="2:2">
      <c r="B256" s="77"/>
    </row>
    <row r="257" spans="2:2">
      <c r="B257" s="77"/>
    </row>
    <row r="258" spans="2:2">
      <c r="B258" s="77"/>
    </row>
    <row r="259" spans="2:2">
      <c r="B259" s="77"/>
    </row>
    <row r="260" spans="2:2">
      <c r="B260" s="77"/>
    </row>
    <row r="261" spans="2:2">
      <c r="B261" s="77"/>
    </row>
    <row r="262" spans="2:2">
      <c r="B262" s="77"/>
    </row>
    <row r="263" spans="2:2">
      <c r="B263" s="77"/>
    </row>
    <row r="264" spans="2:2">
      <c r="B264" s="77"/>
    </row>
    <row r="265" spans="2:2">
      <c r="B265" s="77"/>
    </row>
    <row r="266" spans="2:2">
      <c r="B266" s="77"/>
    </row>
    <row r="267" spans="2:2">
      <c r="B267" s="77"/>
    </row>
    <row r="268" spans="2:2">
      <c r="B268" s="77"/>
    </row>
    <row r="269" spans="2:2">
      <c r="B269" s="77"/>
    </row>
    <row r="270" spans="2:2">
      <c r="B270" s="77"/>
    </row>
    <row r="271" spans="2:2">
      <c r="B271" s="77"/>
    </row>
    <row r="272" spans="2:2">
      <c r="B272" s="77"/>
    </row>
    <row r="273" spans="2:2">
      <c r="B273" s="77"/>
    </row>
    <row r="274" spans="2:2">
      <c r="B274" s="77"/>
    </row>
    <row r="275" spans="2:2">
      <c r="B275" s="77"/>
    </row>
    <row r="276" spans="2:2">
      <c r="B276" s="77"/>
    </row>
    <row r="277" spans="2:2">
      <c r="B277" s="77"/>
    </row>
    <row r="278" spans="2:2">
      <c r="B278" s="77"/>
    </row>
    <row r="279" spans="2:2">
      <c r="B279" s="77"/>
    </row>
    <row r="280" spans="2:2">
      <c r="B280" s="77"/>
    </row>
    <row r="281" spans="2:2">
      <c r="B281" s="77"/>
    </row>
    <row r="282" spans="2:2">
      <c r="B282" s="77"/>
    </row>
    <row r="283" spans="2:2">
      <c r="B283" s="77"/>
    </row>
    <row r="284" spans="2:2">
      <c r="B284" s="77"/>
    </row>
    <row r="285" spans="2:2">
      <c r="B285" s="77"/>
    </row>
    <row r="286" spans="2:2">
      <c r="B286" s="77"/>
    </row>
    <row r="287" spans="2:2">
      <c r="B287" s="77"/>
    </row>
    <row r="288" spans="2:2">
      <c r="B288" s="77"/>
    </row>
    <row r="289" spans="2:2">
      <c r="B289" s="77"/>
    </row>
    <row r="290" spans="2:2">
      <c r="B290" s="77"/>
    </row>
    <row r="291" spans="2:2">
      <c r="B291" s="77"/>
    </row>
    <row r="292" spans="2:2">
      <c r="B292" s="77"/>
    </row>
    <row r="293" spans="2:2">
      <c r="B293" s="77"/>
    </row>
    <row r="294" spans="2:2">
      <c r="B294" s="77"/>
    </row>
    <row r="295" spans="2:2">
      <c r="B295" s="77"/>
    </row>
    <row r="296" spans="2:2">
      <c r="B296" s="77"/>
    </row>
    <row r="297" spans="2:2">
      <c r="B297" s="77"/>
    </row>
    <row r="298" spans="2:2">
      <c r="B298" s="77"/>
    </row>
    <row r="299" spans="2:2">
      <c r="B299" s="77"/>
    </row>
    <row r="300" spans="2:2">
      <c r="B300" s="77"/>
    </row>
    <row r="301" spans="2:2">
      <c r="B301" s="77"/>
    </row>
    <row r="302" spans="2:2">
      <c r="B302" s="77"/>
    </row>
    <row r="303" spans="2:2">
      <c r="B303" s="77"/>
    </row>
    <row r="304" spans="2:2">
      <c r="B304" s="77"/>
    </row>
    <row r="305" spans="2:2">
      <c r="B305" s="77"/>
    </row>
    <row r="306" spans="2:2">
      <c r="B306" s="77"/>
    </row>
    <row r="307" spans="2:2">
      <c r="B307" s="77"/>
    </row>
    <row r="308" spans="2:2">
      <c r="B308" s="77"/>
    </row>
    <row r="309" spans="2:2">
      <c r="B309" s="77"/>
    </row>
    <row r="310" spans="2:2">
      <c r="B310" s="77"/>
    </row>
    <row r="311" spans="2:2">
      <c r="B311" s="77"/>
    </row>
    <row r="312" spans="2:2">
      <c r="B312" s="77"/>
    </row>
    <row r="313" spans="2:2">
      <c r="B313" s="77"/>
    </row>
    <row r="314" spans="2:2">
      <c r="B314" s="77"/>
    </row>
    <row r="315" spans="2:2">
      <c r="B315" s="77"/>
    </row>
    <row r="316" spans="2:2">
      <c r="B316" s="77"/>
    </row>
    <row r="317" spans="2:2">
      <c r="B317" s="77"/>
    </row>
    <row r="318" spans="2:2">
      <c r="B318" s="77"/>
    </row>
    <row r="319" spans="2:2">
      <c r="B319" s="77"/>
    </row>
    <row r="320" spans="2:2">
      <c r="B320" s="77"/>
    </row>
    <row r="321" spans="2:2">
      <c r="B321" s="77"/>
    </row>
    <row r="322" spans="2:2">
      <c r="B322" s="77"/>
    </row>
    <row r="323" spans="2:2">
      <c r="B323" s="77"/>
    </row>
    <row r="324" spans="2:2">
      <c r="B324" s="77"/>
    </row>
    <row r="325" spans="2:2">
      <c r="B325" s="77"/>
    </row>
    <row r="326" spans="2:2">
      <c r="B326" s="77"/>
    </row>
    <row r="327" spans="2:2">
      <c r="B327" s="77"/>
    </row>
    <row r="328" spans="2:2">
      <c r="B328" s="77"/>
    </row>
    <row r="329" spans="2:2">
      <c r="B329" s="77"/>
    </row>
    <row r="330" spans="2:2">
      <c r="B330" s="77"/>
    </row>
    <row r="331" spans="2:2">
      <c r="B331" s="77"/>
    </row>
    <row r="332" spans="2:2">
      <c r="B332" s="77"/>
    </row>
    <row r="333" spans="2:2">
      <c r="B333" s="77"/>
    </row>
    <row r="334" spans="2:2">
      <c r="B334" s="77"/>
    </row>
    <row r="335" spans="2:2">
      <c r="B335" s="77"/>
    </row>
    <row r="336" spans="2:2">
      <c r="B336" s="77"/>
    </row>
    <row r="337" spans="2:2">
      <c r="B337" s="77"/>
    </row>
    <row r="338" spans="2:2">
      <c r="B338" s="77"/>
    </row>
    <row r="339" spans="2:2">
      <c r="B339" s="77"/>
    </row>
    <row r="340" spans="2:2">
      <c r="B340" s="77"/>
    </row>
    <row r="341" spans="2:2">
      <c r="B341" s="77"/>
    </row>
    <row r="342" spans="2:2">
      <c r="B342" s="77"/>
    </row>
    <row r="343" spans="2:2">
      <c r="B343" s="77"/>
    </row>
    <row r="344" spans="2:2">
      <c r="B344" s="77"/>
    </row>
    <row r="345" spans="2:2">
      <c r="B345" s="77"/>
    </row>
    <row r="346" spans="2:2">
      <c r="B346" s="77"/>
    </row>
    <row r="347" spans="2:2">
      <c r="B347" s="77"/>
    </row>
    <row r="348" spans="2:2">
      <c r="B348" s="77"/>
    </row>
    <row r="349" spans="2:2">
      <c r="B349" s="77"/>
    </row>
    <row r="350" spans="2:2">
      <c r="B350" s="77"/>
    </row>
    <row r="351" spans="2:2">
      <c r="B351" s="77"/>
    </row>
    <row r="352" spans="2:2">
      <c r="B352" s="77"/>
    </row>
    <row r="353" spans="2:2">
      <c r="B353" s="77"/>
    </row>
    <row r="354" spans="2:2">
      <c r="B354" s="77"/>
    </row>
    <row r="355" spans="2:2">
      <c r="B355" s="77"/>
    </row>
    <row r="356" spans="2:2">
      <c r="B356" s="77"/>
    </row>
    <row r="357" spans="2:2">
      <c r="B357" s="77"/>
    </row>
    <row r="358" spans="2:2">
      <c r="B358" s="77"/>
    </row>
    <row r="359" spans="2:2">
      <c r="B359" s="77"/>
    </row>
    <row r="360" spans="2:2">
      <c r="B360" s="77"/>
    </row>
    <row r="361" spans="2:2">
      <c r="B361" s="77"/>
    </row>
    <row r="362" spans="2:2">
      <c r="B362" s="77"/>
    </row>
    <row r="363" spans="2:2">
      <c r="B363" s="77"/>
    </row>
    <row r="364" spans="2:2">
      <c r="B364" s="77"/>
    </row>
    <row r="365" spans="2:2">
      <c r="B365" s="77"/>
    </row>
    <row r="366" spans="2:2">
      <c r="B366" s="77"/>
    </row>
    <row r="367" spans="2:2">
      <c r="B367" s="77"/>
    </row>
    <row r="368" spans="2:2">
      <c r="B368" s="77"/>
    </row>
    <row r="369" spans="2:2">
      <c r="B369" s="77"/>
    </row>
    <row r="370" spans="2:2">
      <c r="B370" s="77"/>
    </row>
    <row r="371" spans="2:2">
      <c r="B371" s="77"/>
    </row>
    <row r="372" spans="2:2">
      <c r="B372" s="77"/>
    </row>
    <row r="373" spans="2:2">
      <c r="B373" s="77"/>
    </row>
    <row r="374" spans="2:2">
      <c r="B374" s="77"/>
    </row>
    <row r="375" spans="2:2">
      <c r="B375" s="77"/>
    </row>
    <row r="376" spans="2:2">
      <c r="B376" s="77"/>
    </row>
    <row r="377" spans="2:2">
      <c r="B377" s="77"/>
    </row>
    <row r="378" spans="2:2">
      <c r="B378" s="77"/>
    </row>
    <row r="379" spans="2:2">
      <c r="B379" s="77"/>
    </row>
    <row r="380" spans="2:2">
      <c r="B380" s="77"/>
    </row>
    <row r="381" spans="2:2">
      <c r="B381" s="77"/>
    </row>
    <row r="382" spans="2:2">
      <c r="B382" s="77"/>
    </row>
    <row r="383" spans="2:2">
      <c r="B383" s="77"/>
    </row>
    <row r="384" spans="2:2">
      <c r="B384" s="77"/>
    </row>
    <row r="385" spans="2:2">
      <c r="B385" s="77"/>
    </row>
    <row r="386" spans="2:2">
      <c r="B386" s="77"/>
    </row>
    <row r="387" spans="2:2">
      <c r="B387" s="77"/>
    </row>
    <row r="388" spans="2:2">
      <c r="B388" s="77"/>
    </row>
    <row r="389" spans="2:2">
      <c r="B389" s="77"/>
    </row>
    <row r="390" spans="2:2">
      <c r="B390" s="77"/>
    </row>
    <row r="391" spans="2:2">
      <c r="B391" s="77"/>
    </row>
    <row r="392" spans="2:2">
      <c r="B392" s="77"/>
    </row>
    <row r="393" spans="2:2">
      <c r="B393" s="77"/>
    </row>
    <row r="394" spans="2:2">
      <c r="B394" s="77"/>
    </row>
    <row r="395" spans="2:2">
      <c r="B395" s="77"/>
    </row>
    <row r="396" spans="2:2">
      <c r="B396" s="77"/>
    </row>
    <row r="397" spans="2:2">
      <c r="B397" s="77"/>
    </row>
    <row r="398" spans="2:2">
      <c r="B398" s="77"/>
    </row>
    <row r="399" spans="2:2">
      <c r="B399" s="77"/>
    </row>
    <row r="400" spans="2:2">
      <c r="B400" s="77"/>
    </row>
    <row r="401" spans="2:2">
      <c r="B401" s="77"/>
    </row>
    <row r="402" spans="2:2">
      <c r="B402" s="77"/>
    </row>
    <row r="403" spans="2:2">
      <c r="B403" s="77"/>
    </row>
    <row r="404" spans="2:2">
      <c r="B404" s="77"/>
    </row>
    <row r="405" spans="2:2">
      <c r="B405" s="77"/>
    </row>
    <row r="406" spans="2:2">
      <c r="B406" s="77"/>
    </row>
    <row r="407" spans="2:2">
      <c r="B407" s="77"/>
    </row>
    <row r="408" spans="2:2">
      <c r="B408" s="77"/>
    </row>
    <row r="409" spans="2:2">
      <c r="B409" s="77"/>
    </row>
    <row r="410" spans="2:2">
      <c r="B410" s="77"/>
    </row>
    <row r="411" spans="2:2">
      <c r="B411" s="77"/>
    </row>
    <row r="412" spans="2:2">
      <c r="B412" s="77"/>
    </row>
    <row r="413" spans="2:2">
      <c r="B413" s="77"/>
    </row>
    <row r="414" spans="2:2">
      <c r="B414" s="77"/>
    </row>
    <row r="415" spans="2:2">
      <c r="B415" s="77"/>
    </row>
    <row r="416" spans="2:2">
      <c r="B416" s="77"/>
    </row>
    <row r="417" spans="2:2">
      <c r="B417" s="77"/>
    </row>
    <row r="418" spans="2:2">
      <c r="B418" s="77"/>
    </row>
    <row r="419" spans="2:2">
      <c r="B419" s="77"/>
    </row>
    <row r="420" spans="2:2">
      <c r="B420" s="77"/>
    </row>
    <row r="421" spans="2:2">
      <c r="B421" s="77"/>
    </row>
    <row r="422" spans="2:2">
      <c r="B422" s="77"/>
    </row>
    <row r="423" spans="2:2">
      <c r="B423" s="77"/>
    </row>
    <row r="424" spans="2:2">
      <c r="B424" s="77"/>
    </row>
    <row r="425" spans="2:2">
      <c r="B425" s="77"/>
    </row>
    <row r="426" spans="2:2">
      <c r="B426" s="77"/>
    </row>
    <row r="427" spans="2:2">
      <c r="B427" s="77"/>
    </row>
    <row r="428" spans="2:2">
      <c r="B428" s="77"/>
    </row>
    <row r="429" spans="2:2">
      <c r="B429" s="77"/>
    </row>
    <row r="430" spans="2:2">
      <c r="B430" s="77"/>
    </row>
    <row r="431" spans="2:2">
      <c r="B431" s="77"/>
    </row>
    <row r="432" spans="2:2">
      <c r="B432" s="77"/>
    </row>
    <row r="433" spans="2:2">
      <c r="B433" s="77"/>
    </row>
    <row r="434" spans="2:2">
      <c r="B434" s="77"/>
    </row>
    <row r="435" spans="2:2">
      <c r="B435" s="77"/>
    </row>
    <row r="436" spans="2:2">
      <c r="B436" s="77"/>
    </row>
    <row r="437" spans="2:2">
      <c r="B437" s="77"/>
    </row>
    <row r="438" spans="2:2">
      <c r="B438" s="77"/>
    </row>
    <row r="439" spans="2:2">
      <c r="B439" s="77"/>
    </row>
    <row r="440" spans="2:2">
      <c r="B440" s="77"/>
    </row>
    <row r="441" spans="2:2">
      <c r="B441" s="77"/>
    </row>
    <row r="442" spans="2:2">
      <c r="B442" s="77"/>
    </row>
    <row r="443" spans="2:2">
      <c r="B443" s="77"/>
    </row>
    <row r="444" spans="2:2">
      <c r="B444" s="77"/>
    </row>
    <row r="445" spans="2:2">
      <c r="B445" s="77"/>
    </row>
    <row r="446" spans="2:2">
      <c r="B446" s="77"/>
    </row>
    <row r="447" spans="2:2">
      <c r="B447" s="77"/>
    </row>
    <row r="448" spans="2:2">
      <c r="B448" s="77"/>
    </row>
    <row r="449" spans="2:2">
      <c r="B449" s="77"/>
    </row>
    <row r="450" spans="2:2">
      <c r="B450" s="77"/>
    </row>
    <row r="451" spans="2:2">
      <c r="B451" s="77"/>
    </row>
    <row r="452" spans="2:2">
      <c r="B452" s="77"/>
    </row>
    <row r="453" spans="2:2">
      <c r="B453" s="77"/>
    </row>
    <row r="454" spans="2:2">
      <c r="B454" s="77"/>
    </row>
    <row r="455" spans="2:2">
      <c r="B455" s="77"/>
    </row>
    <row r="456" spans="2:2">
      <c r="B456" s="77"/>
    </row>
    <row r="457" spans="2:2">
      <c r="B457" s="77"/>
    </row>
    <row r="458" spans="2:2">
      <c r="B458" s="77"/>
    </row>
    <row r="459" spans="2:2">
      <c r="B459" s="77"/>
    </row>
    <row r="460" spans="2:2">
      <c r="B460" s="77"/>
    </row>
    <row r="461" spans="2:2">
      <c r="B461" s="77"/>
    </row>
    <row r="462" spans="2:2">
      <c r="B462" s="77"/>
    </row>
    <row r="463" spans="2:2">
      <c r="B463" s="77"/>
    </row>
    <row r="464" spans="2:2">
      <c r="B464" s="77"/>
    </row>
    <row r="465" spans="2:2">
      <c r="B465" s="77"/>
    </row>
    <row r="466" spans="2:2">
      <c r="B466" s="77"/>
    </row>
    <row r="467" spans="2:2">
      <c r="B467" s="77"/>
    </row>
    <row r="468" spans="2:2">
      <c r="B468" s="77"/>
    </row>
    <row r="469" spans="2:2">
      <c r="B469" s="77"/>
    </row>
    <row r="470" spans="2:2">
      <c r="B470" s="77"/>
    </row>
    <row r="471" spans="2:2">
      <c r="B471" s="77"/>
    </row>
    <row r="472" spans="2:2">
      <c r="B472" s="77"/>
    </row>
    <row r="473" spans="2:2">
      <c r="B473" s="77"/>
    </row>
    <row r="474" spans="2:2">
      <c r="B474" s="77"/>
    </row>
    <row r="475" spans="2:2">
      <c r="B475" s="77"/>
    </row>
    <row r="476" spans="2:2">
      <c r="B476" s="77"/>
    </row>
    <row r="477" spans="2:2">
      <c r="B477" s="77"/>
    </row>
    <row r="478" spans="2:2">
      <c r="B478" s="77"/>
    </row>
    <row r="479" spans="2:2">
      <c r="B479" s="77"/>
    </row>
    <row r="480" spans="2:2">
      <c r="B480" s="77"/>
    </row>
    <row r="481" spans="2:2">
      <c r="B481" s="77"/>
    </row>
    <row r="482" spans="2:2">
      <c r="B482" s="77"/>
    </row>
    <row r="483" spans="2:2">
      <c r="B483" s="77"/>
    </row>
    <row r="484" spans="2:2">
      <c r="B484" s="77"/>
    </row>
    <row r="485" spans="2:2">
      <c r="B485" s="77"/>
    </row>
    <row r="486" spans="2:2">
      <c r="B486" s="77"/>
    </row>
    <row r="487" spans="2:2">
      <c r="B487" s="77"/>
    </row>
    <row r="488" spans="2:2">
      <c r="B488" s="77"/>
    </row>
    <row r="489" spans="2:2">
      <c r="B489" s="77"/>
    </row>
    <row r="490" spans="2:2">
      <c r="B490" s="77"/>
    </row>
    <row r="491" spans="2:2">
      <c r="B491" s="77"/>
    </row>
    <row r="492" spans="2:2">
      <c r="B492" s="77"/>
    </row>
    <row r="493" spans="2:2">
      <c r="B493" s="77"/>
    </row>
    <row r="494" spans="2:2">
      <c r="B494" s="77"/>
    </row>
    <row r="495" spans="2:2">
      <c r="B495" s="77"/>
    </row>
    <row r="496" spans="2:2">
      <c r="B496" s="77"/>
    </row>
    <row r="497" spans="2:2">
      <c r="B497" s="77"/>
    </row>
    <row r="498" spans="2:2">
      <c r="B498" s="77"/>
    </row>
    <row r="499" spans="2:2">
      <c r="B499" s="77"/>
    </row>
    <row r="500" spans="2:2">
      <c r="B500" s="77"/>
    </row>
    <row r="501" spans="2:2">
      <c r="B501" s="77"/>
    </row>
    <row r="502" spans="2:2">
      <c r="B502" s="77"/>
    </row>
    <row r="503" spans="2:2">
      <c r="B503" s="77"/>
    </row>
    <row r="504" spans="2:2">
      <c r="B504" s="77"/>
    </row>
    <row r="505" spans="2:2">
      <c r="B505" s="77"/>
    </row>
    <row r="506" spans="2:2">
      <c r="B506" s="77"/>
    </row>
    <row r="507" spans="2:2">
      <c r="B507" s="77"/>
    </row>
    <row r="508" spans="2:2">
      <c r="B508" s="77"/>
    </row>
    <row r="509" spans="2:2">
      <c r="B509" s="77"/>
    </row>
    <row r="510" spans="2:2">
      <c r="B510" s="77"/>
    </row>
    <row r="511" spans="2:2">
      <c r="B511" s="77"/>
    </row>
    <row r="512" spans="2:2">
      <c r="B512" s="77"/>
    </row>
    <row r="513" spans="2:2">
      <c r="B513" s="77"/>
    </row>
    <row r="514" spans="2:2">
      <c r="B514" s="77"/>
    </row>
    <row r="515" spans="2:2">
      <c r="B515" s="77"/>
    </row>
    <row r="516" spans="2:2">
      <c r="B516" s="77"/>
    </row>
    <row r="517" spans="2:2">
      <c r="B517" s="77"/>
    </row>
    <row r="518" spans="2:2">
      <c r="B518" s="77"/>
    </row>
    <row r="519" spans="2:2">
      <c r="B519" s="77"/>
    </row>
    <row r="520" spans="2:2">
      <c r="B520" s="77"/>
    </row>
    <row r="521" spans="2:2">
      <c r="B521" s="77"/>
    </row>
    <row r="522" spans="2:2">
      <c r="B522" s="77"/>
    </row>
    <row r="523" spans="2:2">
      <c r="B523" s="77"/>
    </row>
    <row r="524" spans="2:2">
      <c r="B524" s="77"/>
    </row>
    <row r="525" spans="2:2">
      <c r="B525" s="77"/>
    </row>
    <row r="526" spans="2:2">
      <c r="B526" s="77"/>
    </row>
    <row r="527" spans="2:2">
      <c r="B527" s="77"/>
    </row>
    <row r="528" spans="2:2">
      <c r="B528" s="77"/>
    </row>
    <row r="529" spans="2:2">
      <c r="B529" s="77"/>
    </row>
    <row r="530" spans="2:2">
      <c r="B530" s="77"/>
    </row>
    <row r="531" spans="2:2">
      <c r="B531" s="77"/>
    </row>
    <row r="532" spans="2:2">
      <c r="B532" s="77"/>
    </row>
    <row r="533" spans="2:2">
      <c r="B533" s="77"/>
    </row>
    <row r="534" spans="2:2">
      <c r="B534" s="77"/>
    </row>
    <row r="535" spans="2:2">
      <c r="B535" s="77"/>
    </row>
    <row r="536" spans="2:2">
      <c r="B536" s="77"/>
    </row>
    <row r="537" spans="2:2">
      <c r="B537" s="77"/>
    </row>
    <row r="538" spans="2:2">
      <c r="B538" s="77"/>
    </row>
    <row r="539" spans="2:2">
      <c r="B539" s="77"/>
    </row>
    <row r="540" spans="2:2">
      <c r="B540" s="77"/>
    </row>
    <row r="541" spans="2:2">
      <c r="B541" s="77"/>
    </row>
    <row r="542" spans="2:2">
      <c r="B542" s="77"/>
    </row>
    <row r="543" spans="2:2">
      <c r="B543" s="77"/>
    </row>
    <row r="544" spans="2:2">
      <c r="B544" s="77"/>
    </row>
    <row r="545" spans="2:2">
      <c r="B545" s="77"/>
    </row>
    <row r="546" spans="2:2">
      <c r="B546" s="77"/>
    </row>
    <row r="547" spans="2:2">
      <c r="B547" s="77"/>
    </row>
    <row r="548" spans="2:2">
      <c r="B548" s="77"/>
    </row>
    <row r="549" spans="2:2">
      <c r="B549" s="77"/>
    </row>
  </sheetData>
  <mergeCells count="18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104:F104"/>
    <mergeCell ref="A106:I106"/>
    <mergeCell ref="A10:I10"/>
    <mergeCell ref="A11:I11"/>
    <mergeCell ref="A17:I17"/>
    <mergeCell ref="A84:I84"/>
    <mergeCell ref="A91:I91"/>
    <mergeCell ref="A95:I95"/>
  </mergeCells>
  <pageMargins left="0.23622047244094491" right="0.19685039370078741" top="0.31496062992125984" bottom="0.19685039370078741" header="0.31496062992125984" footer="0.31496062992125984"/>
  <pageSetup paperSize="9" scale="42" fitToHeight="2" orientation="landscape" r:id="rId1"/>
  <ignoredErrors>
    <ignoredError sqref="G3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view="pageBreakPreview" zoomScale="60" zoomScaleNormal="50" workbookViewId="0">
      <pane ySplit="5" topLeftCell="A6" activePane="bottomLeft" state="frozen"/>
      <selection pane="bottomLeft" activeCell="B5" sqref="B5"/>
    </sheetView>
  </sheetViews>
  <sheetFormatPr defaultRowHeight="12.75"/>
  <cols>
    <col min="1" max="1" width="5.5703125" style="1" customWidth="1"/>
    <col min="2" max="2" width="43.28515625" style="1" customWidth="1"/>
    <col min="3" max="3" width="28.28515625" style="1" customWidth="1"/>
    <col min="4" max="4" width="43.42578125" style="1" customWidth="1"/>
    <col min="5" max="5" width="23.5703125" style="1" customWidth="1"/>
    <col min="6" max="6" width="26" style="172" customWidth="1"/>
    <col min="7" max="7" width="26.28515625" style="1" customWidth="1"/>
    <col min="8" max="8" width="112.7109375" style="1" customWidth="1"/>
    <col min="9" max="16384" width="9.140625" style="1"/>
  </cols>
  <sheetData>
    <row r="1" spans="1:8" ht="18">
      <c r="G1" s="127"/>
      <c r="H1" s="241" t="s">
        <v>354</v>
      </c>
    </row>
    <row r="3" spans="1:8" ht="20.25">
      <c r="A3" s="441" t="s">
        <v>355</v>
      </c>
      <c r="B3" s="441"/>
      <c r="C3" s="441"/>
      <c r="D3" s="441"/>
      <c r="E3" s="441"/>
      <c r="F3" s="441"/>
      <c r="G3" s="441"/>
      <c r="H3" s="441"/>
    </row>
    <row r="4" spans="1:8" ht="18">
      <c r="A4" s="128"/>
      <c r="B4" s="128"/>
      <c r="C4" s="128"/>
      <c r="D4" s="129"/>
      <c r="E4" s="129"/>
      <c r="F4" s="242"/>
      <c r="G4" s="129"/>
    </row>
    <row r="5" spans="1:8" ht="108">
      <c r="A5" s="130" t="s">
        <v>356</v>
      </c>
      <c r="B5" s="130" t="s">
        <v>357</v>
      </c>
      <c r="C5" s="130" t="s">
        <v>358</v>
      </c>
      <c r="D5" s="130" t="s">
        <v>359</v>
      </c>
      <c r="E5" s="130" t="s">
        <v>360</v>
      </c>
      <c r="F5" s="243" t="s">
        <v>361</v>
      </c>
      <c r="G5" s="130" t="s">
        <v>362</v>
      </c>
      <c r="H5" s="130" t="s">
        <v>363</v>
      </c>
    </row>
    <row r="6" spans="1:8" ht="396" customHeight="1">
      <c r="A6" s="184">
        <v>1</v>
      </c>
      <c r="B6" s="184" t="s">
        <v>17</v>
      </c>
      <c r="C6" s="251" t="s">
        <v>423</v>
      </c>
      <c r="D6" s="184" t="s">
        <v>417</v>
      </c>
      <c r="E6" s="184" t="s">
        <v>388</v>
      </c>
      <c r="F6" s="244">
        <v>27600</v>
      </c>
      <c r="G6" s="184">
        <v>1200</v>
      </c>
      <c r="H6" s="294" t="s">
        <v>424</v>
      </c>
    </row>
    <row r="7" spans="1:8" ht="90">
      <c r="A7" s="184">
        <v>2</v>
      </c>
      <c r="B7" s="184" t="s">
        <v>26</v>
      </c>
      <c r="C7" s="144" t="s">
        <v>396</v>
      </c>
      <c r="D7" s="184" t="s">
        <v>402</v>
      </c>
      <c r="E7" s="184">
        <v>900</v>
      </c>
      <c r="F7" s="244">
        <v>47.08</v>
      </c>
      <c r="G7" s="184">
        <v>5</v>
      </c>
      <c r="H7" s="291" t="s">
        <v>410</v>
      </c>
    </row>
    <row r="8" spans="1:8" ht="90">
      <c r="A8" s="184">
        <v>3</v>
      </c>
      <c r="B8" s="184" t="s">
        <v>40</v>
      </c>
      <c r="C8" s="144" t="s">
        <v>397</v>
      </c>
      <c r="D8" s="184" t="s">
        <v>403</v>
      </c>
      <c r="E8" s="184"/>
      <c r="F8" s="244">
        <v>28.9</v>
      </c>
      <c r="G8" s="184">
        <v>3</v>
      </c>
      <c r="H8" s="291" t="s">
        <v>411</v>
      </c>
    </row>
    <row r="9" spans="1:8" ht="150">
      <c r="A9" s="184">
        <v>4</v>
      </c>
      <c r="B9" s="184" t="s">
        <v>25</v>
      </c>
      <c r="C9" s="144" t="s">
        <v>398</v>
      </c>
      <c r="D9" s="184" t="s">
        <v>404</v>
      </c>
      <c r="E9" s="184"/>
      <c r="F9" s="244">
        <v>72.599999999999994</v>
      </c>
      <c r="G9" s="184">
        <v>4</v>
      </c>
      <c r="H9" s="291" t="s">
        <v>412</v>
      </c>
    </row>
    <row r="10" spans="1:8" ht="115.5" customHeight="1">
      <c r="A10" s="184">
        <v>5</v>
      </c>
      <c r="B10" s="184" t="s">
        <v>40</v>
      </c>
      <c r="C10" s="144" t="s">
        <v>397</v>
      </c>
      <c r="D10" s="184" t="s">
        <v>405</v>
      </c>
      <c r="E10" s="184">
        <v>2120</v>
      </c>
      <c r="F10" s="244">
        <v>32.979999999999997</v>
      </c>
      <c r="G10" s="184">
        <v>2</v>
      </c>
      <c r="H10" s="291" t="s">
        <v>413</v>
      </c>
    </row>
    <row r="11" spans="1:8" ht="60.75">
      <c r="A11" s="184">
        <v>6</v>
      </c>
      <c r="B11" s="184" t="s">
        <v>51</v>
      </c>
      <c r="C11" s="144" t="s">
        <v>375</v>
      </c>
      <c r="D11" s="184" t="s">
        <v>406</v>
      </c>
      <c r="E11" s="184"/>
      <c r="F11" s="244">
        <v>10.9</v>
      </c>
      <c r="G11" s="184">
        <v>2</v>
      </c>
      <c r="H11" s="291" t="s">
        <v>376</v>
      </c>
    </row>
    <row r="12" spans="1:8" ht="75.75">
      <c r="A12" s="184">
        <v>7</v>
      </c>
      <c r="B12" s="184" t="s">
        <v>51</v>
      </c>
      <c r="C12" s="144" t="s">
        <v>386</v>
      </c>
      <c r="D12" s="144" t="s">
        <v>407</v>
      </c>
      <c r="E12" s="184"/>
      <c r="F12" s="244">
        <v>130</v>
      </c>
      <c r="G12" s="184">
        <v>12</v>
      </c>
      <c r="H12" s="291" t="s">
        <v>387</v>
      </c>
    </row>
    <row r="13" spans="1:8" ht="75.75">
      <c r="A13" s="184">
        <v>8</v>
      </c>
      <c r="B13" s="184" t="s">
        <v>51</v>
      </c>
      <c r="C13" s="144" t="s">
        <v>386</v>
      </c>
      <c r="D13" s="144" t="s">
        <v>408</v>
      </c>
      <c r="E13" s="184" t="s">
        <v>399</v>
      </c>
      <c r="F13" s="244">
        <v>52</v>
      </c>
      <c r="G13" s="184">
        <v>10</v>
      </c>
      <c r="H13" s="291" t="s">
        <v>414</v>
      </c>
    </row>
    <row r="14" spans="1:8" ht="75.75">
      <c r="A14" s="184">
        <v>9</v>
      </c>
      <c r="B14" s="184" t="s">
        <v>39</v>
      </c>
      <c r="C14" s="144" t="s">
        <v>386</v>
      </c>
      <c r="D14" s="144" t="s">
        <v>408</v>
      </c>
      <c r="E14" s="184" t="s">
        <v>400</v>
      </c>
      <c r="F14" s="244">
        <v>55</v>
      </c>
      <c r="G14" s="184">
        <v>10</v>
      </c>
      <c r="H14" s="291" t="s">
        <v>414</v>
      </c>
    </row>
    <row r="15" spans="1:8" ht="75.75">
      <c r="A15" s="184">
        <v>10</v>
      </c>
      <c r="B15" s="184" t="s">
        <v>39</v>
      </c>
      <c r="C15" s="144" t="s">
        <v>390</v>
      </c>
      <c r="D15" s="144" t="s">
        <v>408</v>
      </c>
      <c r="E15" s="245"/>
      <c r="F15" s="244">
        <v>70</v>
      </c>
      <c r="G15" s="184">
        <v>5</v>
      </c>
      <c r="H15" s="291" t="s">
        <v>391</v>
      </c>
    </row>
    <row r="16" spans="1:8" ht="151.5" customHeight="1">
      <c r="A16" s="184">
        <v>11</v>
      </c>
      <c r="B16" s="184" t="s">
        <v>17</v>
      </c>
      <c r="C16" s="246" t="s">
        <v>415</v>
      </c>
      <c r="D16" s="247" t="s">
        <v>401</v>
      </c>
      <c r="E16" s="245"/>
      <c r="F16" s="244">
        <v>42.5</v>
      </c>
      <c r="G16" s="184">
        <v>14</v>
      </c>
      <c r="H16" s="292" t="s">
        <v>409</v>
      </c>
    </row>
    <row r="17" spans="1:8" ht="15.75">
      <c r="A17" s="442" t="s">
        <v>27</v>
      </c>
      <c r="B17" s="442"/>
      <c r="C17" s="442"/>
      <c r="D17" s="442"/>
      <c r="E17" s="240"/>
      <c r="F17" s="248">
        <f>SUM(F6:F16)</f>
        <v>28141.960000000003</v>
      </c>
      <c r="G17" s="185">
        <f>SUM(G6:G16)</f>
        <v>1267</v>
      </c>
      <c r="H17" s="293"/>
    </row>
  </sheetData>
  <mergeCells count="2">
    <mergeCell ref="A3:H3"/>
    <mergeCell ref="A17:D17"/>
  </mergeCells>
  <conditionalFormatting sqref="C16">
    <cfRule type="duplicateValues" dxfId="0" priority="4"/>
  </conditionalFormatting>
  <pageMargins left="0.70866141732283472" right="0.70866141732283472" top="0.47244094488188981" bottom="0.15748031496062992" header="0.43307086614173229" footer="0.19685039370078741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АНАЛИТИКА</vt:lpstr>
      <vt:lpstr>ДИАГНОСТИКА  </vt:lpstr>
      <vt:lpstr>РАСЧЕТ ИФО</vt:lpstr>
      <vt:lpstr>ИНВЕСТПРОЕКТЫ</vt:lpstr>
      <vt:lpstr>АНАЛИТИКА!Область_печати</vt:lpstr>
      <vt:lpstr>'ДИАГНОСТИКА  '!Область_печати</vt:lpstr>
      <vt:lpstr>'РАСЧЕТ ИФО'!Область_печати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Щедрина</cp:lastModifiedBy>
  <cp:lastPrinted>2020-11-06T00:38:00Z</cp:lastPrinted>
  <dcterms:created xsi:type="dcterms:W3CDTF">1996-10-08T23:32:33Z</dcterms:created>
  <dcterms:modified xsi:type="dcterms:W3CDTF">2020-11-06T01:04:08Z</dcterms:modified>
</cp:coreProperties>
</file>